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21015" windowHeight="9975"/>
  </bookViews>
  <sheets>
    <sheet name="CC+LASB" sheetId="1" r:id="rId1"/>
    <sheet name="Amortization" sheetId="4" r:id="rId2"/>
    <sheet name="ASB" sheetId="5" r:id="rId3"/>
  </sheets>
  <externalReferences>
    <externalReference r:id="rId4"/>
  </externalReferences>
  <definedNames>
    <definedName name="Beg_Bal">#REF!</definedName>
    <definedName name="car_price">[1]escape!$F$62</definedName>
    <definedName name="Data">#REF!</definedName>
    <definedName name="downpayment">[1]escape!$F$63</definedName>
    <definedName name="eaf_cum_interest">OFFSET(Amortization!$H$19,2,0,Amortization!$D$9,1)</definedName>
    <definedName name="eaf_cum_principal">OFFSET(Amortization!$I$19,2,0,Amortization!$D$9,1)</definedName>
    <definedName name="eaf_years">OFFSET(Amortization!$G$19,2,0,Amortization!$D$9,1)</definedName>
    <definedName name="End_Bal">#REF!</definedName>
    <definedName name="Extra_Pay">#REF!</definedName>
    <definedName name="Full_Print">#REF!</definedName>
    <definedName name="Header_Row">ROW(#REF!)</definedName>
    <definedName name="initial_amt">ASB!$C$5</definedName>
    <definedName name="Int">#REF!</definedName>
    <definedName name="int_amt">[1]escape!$F$67</definedName>
    <definedName name="int_rate">[1]escape!$F$66</definedName>
    <definedName name="interest">ASB!$U$5</definedName>
    <definedName name="Interest_Rate">#REF!</definedName>
    <definedName name="Last_Row" localSheetId="2">IF(ASB!Values_Entered,Header_Row+ASB!Number_of_Payments,Header_Row)</definedName>
    <definedName name="Last_Row">IF(ASB!Values_Entered,Header_Row+ASB!Number_of_Payments,Header_Row)</definedName>
    <definedName name="Loan_Amount">#REF!</definedName>
    <definedName name="loan_amt">ASB!$U$2</definedName>
    <definedName name="loan_period">[1]escape!$F$65</definedName>
    <definedName name="Loan_Start">#REF!</definedName>
    <definedName name="Loan_Years">#REF!</definedName>
    <definedName name="loan_yr">ASB!$U$4</definedName>
    <definedName name="monthly_pyt">ASB!$U$3</definedName>
    <definedName name="Number_of_Payments" localSheetId="2">MATCH(0.01,End_Bal,-1)+1</definedName>
    <definedName name="Number_of_Payments">MATCH(0.01,End_Bal,-1)+1</definedName>
    <definedName name="Pay_Date">#REF!</definedName>
    <definedName name="Pay_Num">#REF!</definedName>
    <definedName name="Payment_Date" localSheetId="2">DATE(YEAR(Loan_Start),MONTH(Loan_Start)+Payment_Number,DAY(Loan_Start))</definedName>
    <definedName name="Payment_Date">DATE(YEAR(Loan_Start),MONTH(Loan_Start)+Payment_Number,DAY(Loan_Start))</definedName>
    <definedName name="Princ">#REF!</definedName>
    <definedName name="_xlnm.Print_Area" localSheetId="1">Amortization!$A$1:$J$68</definedName>
    <definedName name="_xlnm.Print_Area" localSheetId="2">ASB!$A$2:$U$29</definedName>
    <definedName name="Print_Area_Reset" localSheetId="2">OFFSET(Full_Print,0,0,ASB!Last_Row)</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start_date">ASB!$C$4</definedName>
    <definedName name="Total_Interest">#REF!</definedName>
    <definedName name="Total_Pay">#REF!</definedName>
    <definedName name="Total_Payment" localSheetId="2">Scheduled_Payment+Extra_Payment</definedName>
    <definedName name="Total_Payment">Scheduled_Payment+Extra_Payment</definedName>
    <definedName name="Values_Entered" localSheetId="2">IF(Loan_Amount*Interest_Rate*Loan_Years*Loan_Start&gt;0,1,0)</definedName>
    <definedName name="Values_Entered">IF(Loan_Amount*Interest_Rate*Loan_Years*Loan_Start&gt;0,1,0)</definedName>
    <definedName name="valuevx">42.314159</definedName>
    <definedName name="Z_B577BB0B_53E8_42E4_A01E_2828B14B9639_.wvu.Cols" localSheetId="2" hidden="1">ASB!$H:$Q,ASB!$JD:$JM,ASB!$SZ:$TI,ASB!$ACV:$ADE,ASB!$AMR:$ANA,ASB!$AWN:$AWW,ASB!$BGJ:$BGS,ASB!$BQF:$BQO,ASB!$CAB:$CAK,ASB!$CJX:$CKG,ASB!$CTT:$CUC,ASB!$DDP:$DDY,ASB!$DNL:$DNU,ASB!$DXH:$DXQ,ASB!$EHD:$EHM,ASB!$EQZ:$ERI,ASB!$FAV:$FBE,ASB!$FKR:$FLA,ASB!$FUN:$FUW,ASB!$GEJ:$GES,ASB!$GOF:$GOO,ASB!$GYB:$GYK,ASB!$HHX:$HIG,ASB!$HRT:$HSC,ASB!$IBP:$IBY,ASB!$ILL:$ILU,ASB!$IVH:$IVQ,ASB!$JFD:$JFM,ASB!$JOZ:$JPI,ASB!$JYV:$JZE,ASB!$KIR:$KJA,ASB!$KSN:$KSW,ASB!$LCJ:$LCS,ASB!$LMF:$LMO,ASB!$LWB:$LWK,ASB!$MFX:$MGG,ASB!$MPT:$MQC,ASB!$MZP:$MZY,ASB!$NJL:$NJU,ASB!$NTH:$NTQ,ASB!$ODD:$ODM,ASB!$OMZ:$ONI,ASB!$OWV:$OXE,ASB!$PGR:$PHA,ASB!$PQN:$PQW,ASB!$QAJ:$QAS,ASB!$QKF:$QKO,ASB!$QUB:$QUK,ASB!$RDX:$REG,ASB!$RNT:$ROC,ASB!$RXP:$RXY,ASB!$SHL:$SHU,ASB!$SRH:$SRQ,ASB!$TBD:$TBM,ASB!$TKZ:$TLI,ASB!$TUV:$TVE,ASB!$UER:$UFA,ASB!$UON:$UOW,ASB!$UYJ:$UYS,ASB!$VIF:$VIO,ASB!$VSB:$VSK,ASB!$WBX:$WCG,ASB!$WLT:$WMC,ASB!$WVP:$WVY</definedName>
    <definedName name="Z_B577BB0B_53E8_42E4_A01E_2828B14B9639_.wvu.Cols" localSheetId="0" hidden="1">'CC+LASB'!$J:$J</definedName>
    <definedName name="Z_B577BB0B_53E8_42E4_A01E_2828B14B9639_.wvu.PrintArea" localSheetId="1" hidden="1">Amortization!$A$1:$J$68</definedName>
    <definedName name="Z_B577BB0B_53E8_42E4_A01E_2828B14B9639_.wvu.PrintArea" localSheetId="2" hidden="1">ASB!$A$2:$U$29</definedName>
    <definedName name="Z_B577BB0B_53E8_42E4_A01E_2828B14B9639_.wvu.Rows" localSheetId="2" hidden="1">ASB!$9:$9</definedName>
    <definedName name="Z_B577BB0B_53E8_42E4_A01E_2828B14B9639_.wvu.Rows" localSheetId="0" hidden="1">'CC+LASB'!#REF!</definedName>
  </definedNames>
  <calcPr calcId="124519"/>
  <customWorkbookViews>
    <customWorkbookView name="01815 - Personal View" guid="{B577BB0B-53E8-42E4-A01E-2828B14B9639}" mergeInterval="0" personalView="1" maximized="1" xWindow="1" yWindow="1" windowWidth="1440" windowHeight="670" activeSheetId="5"/>
  </customWorkbookViews>
</workbook>
</file>

<file path=xl/calcChain.xml><?xml version="1.0" encoding="utf-8"?>
<calcChain xmlns="http://schemas.openxmlformats.org/spreadsheetml/2006/main">
  <c r="D6" i="4"/>
  <c r="D5"/>
  <c r="G55" i="5" l="1"/>
  <c r="H55" s="1"/>
  <c r="I55" s="1"/>
  <c r="J55" s="1"/>
  <c r="K55" s="1"/>
  <c r="L55" s="1"/>
  <c r="M55" s="1"/>
  <c r="N55" s="1"/>
  <c r="O55" s="1"/>
  <c r="P55" s="1"/>
  <c r="Q55" s="1"/>
  <c r="R55" s="1"/>
  <c r="G54"/>
  <c r="H54" s="1"/>
  <c r="I54" s="1"/>
  <c r="J54" s="1"/>
  <c r="K54" s="1"/>
  <c r="L54" s="1"/>
  <c r="M54" s="1"/>
  <c r="N54" s="1"/>
  <c r="O54" s="1"/>
  <c r="P54" s="1"/>
  <c r="Q54" s="1"/>
  <c r="R54" s="1"/>
  <c r="G53"/>
  <c r="H53" s="1"/>
  <c r="I53" s="1"/>
  <c r="J53" s="1"/>
  <c r="K53" s="1"/>
  <c r="L53" s="1"/>
  <c r="M53" s="1"/>
  <c r="N53" s="1"/>
  <c r="O53" s="1"/>
  <c r="P53" s="1"/>
  <c r="Q53" s="1"/>
  <c r="R53" s="1"/>
  <c r="G52"/>
  <c r="H52" s="1"/>
  <c r="I52" s="1"/>
  <c r="J52" s="1"/>
  <c r="K52" s="1"/>
  <c r="L52" s="1"/>
  <c r="M52" s="1"/>
  <c r="N52" s="1"/>
  <c r="O52" s="1"/>
  <c r="P52" s="1"/>
  <c r="Q52" s="1"/>
  <c r="R52" s="1"/>
  <c r="G51"/>
  <c r="H51" s="1"/>
  <c r="I51" s="1"/>
  <c r="J51" s="1"/>
  <c r="K51" s="1"/>
  <c r="L51" s="1"/>
  <c r="M51" s="1"/>
  <c r="N51" s="1"/>
  <c r="O51" s="1"/>
  <c r="P51" s="1"/>
  <c r="Q51" s="1"/>
  <c r="R51" s="1"/>
  <c r="H50"/>
  <c r="I50" s="1"/>
  <c r="J50" s="1"/>
  <c r="K50" s="1"/>
  <c r="L50" s="1"/>
  <c r="M50" s="1"/>
  <c r="N50" s="1"/>
  <c r="O50" s="1"/>
  <c r="P50" s="1"/>
  <c r="Q50" s="1"/>
  <c r="R50" s="1"/>
  <c r="G50"/>
  <c r="G22" i="4"/>
  <c r="G23" l="1"/>
  <c r="G24" l="1"/>
  <c r="G25" l="1"/>
  <c r="G26" l="1"/>
  <c r="G27" l="1"/>
  <c r="G28" l="1"/>
  <c r="G29" l="1"/>
  <c r="G30" l="1"/>
  <c r="G31" l="1"/>
  <c r="G32" l="1"/>
  <c r="G33" l="1"/>
  <c r="G34" l="1"/>
  <c r="G35" l="1"/>
  <c r="G36" l="1"/>
  <c r="G37" l="1"/>
  <c r="G38" l="1"/>
  <c r="G39" l="1"/>
  <c r="G40" l="1"/>
  <c r="G41" l="1"/>
  <c r="G42" l="1"/>
  <c r="G43" l="1"/>
  <c r="G44" l="1"/>
  <c r="G45" l="1"/>
  <c r="G46" l="1"/>
  <c r="J46" l="1"/>
  <c r="G47"/>
  <c r="H46"/>
  <c r="I46"/>
  <c r="J47" l="1"/>
  <c r="G48"/>
  <c r="H47"/>
  <c r="I47"/>
  <c r="J48" l="1"/>
  <c r="G49"/>
  <c r="H48"/>
  <c r="I48"/>
  <c r="J49" l="1"/>
  <c r="G50"/>
  <c r="H49"/>
  <c r="I49"/>
  <c r="J50" l="1"/>
  <c r="H50"/>
  <c r="I50"/>
  <c r="D7" l="1"/>
  <c r="D13" s="1"/>
  <c r="C8" i="1" s="1"/>
  <c r="I8" s="1"/>
  <c r="C5" i="5"/>
  <c r="A10" l="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F24" i="1"/>
  <c r="I24"/>
  <c r="H24"/>
  <c r="G24"/>
  <c r="F10" i="5"/>
  <c r="G10" s="1"/>
  <c r="E24" i="1"/>
  <c r="J42" i="4"/>
  <c r="J34"/>
  <c r="J39"/>
  <c r="H39"/>
  <c r="J26"/>
  <c r="J22"/>
  <c r="I37"/>
  <c r="I34"/>
  <c r="H21"/>
  <c r="H31"/>
  <c r="I31"/>
  <c r="J27"/>
  <c r="I39"/>
  <c r="H37"/>
  <c r="H23"/>
  <c r="I36"/>
  <c r="I41"/>
  <c r="J35"/>
  <c r="H42"/>
  <c r="D16"/>
  <c r="I29"/>
  <c r="H27"/>
  <c r="J32"/>
  <c r="H44"/>
  <c r="J38"/>
  <c r="J21"/>
  <c r="E28" i="1" s="1"/>
  <c r="J41" i="4"/>
  <c r="H28"/>
  <c r="I38"/>
  <c r="I40"/>
  <c r="H45"/>
  <c r="J20"/>
  <c r="F28" i="1"/>
  <c r="H33" i="4"/>
  <c r="I42"/>
  <c r="I21"/>
  <c r="H41"/>
  <c r="H26"/>
  <c r="H34"/>
  <c r="H35"/>
  <c r="J25"/>
  <c r="I28" i="1" s="1"/>
  <c r="H24" i="4"/>
  <c r="I23"/>
  <c r="H30"/>
  <c r="E20"/>
  <c r="J29"/>
  <c r="I43"/>
  <c r="H32"/>
  <c r="I44"/>
  <c r="I28"/>
  <c r="H22"/>
  <c r="H25"/>
  <c r="H38"/>
  <c r="J37"/>
  <c r="J40"/>
  <c r="J45"/>
  <c r="I30"/>
  <c r="I27"/>
  <c r="I45"/>
  <c r="H29"/>
  <c r="I26"/>
  <c r="J24"/>
  <c r="I35"/>
  <c r="H40"/>
  <c r="I24"/>
  <c r="J33"/>
  <c r="J31"/>
  <c r="J36"/>
  <c r="I22"/>
  <c r="J43"/>
  <c r="I32"/>
  <c r="I33"/>
  <c r="J30"/>
  <c r="J44"/>
  <c r="J28"/>
  <c r="J23"/>
  <c r="G28" i="1" s="1"/>
  <c r="I25" i="4"/>
  <c r="H36"/>
  <c r="H43"/>
  <c r="D14"/>
  <c r="D15" s="1"/>
  <c r="H10" i="5" l="1"/>
  <c r="I10" s="1"/>
  <c r="J10" s="1"/>
  <c r="K10" s="1"/>
  <c r="L10" s="1"/>
  <c r="M10" s="1"/>
  <c r="N10" s="1"/>
  <c r="O10" s="1"/>
  <c r="P10" s="1"/>
  <c r="Q10" s="1"/>
  <c r="R10" s="1"/>
  <c r="H28" i="1"/>
  <c r="B48" i="4"/>
  <c r="B188"/>
  <c r="B153"/>
  <c r="B267"/>
  <c r="B115"/>
  <c r="B318"/>
  <c r="D360"/>
  <c r="B110"/>
  <c r="E357"/>
  <c r="B308"/>
  <c r="B57"/>
  <c r="B64"/>
  <c r="B341"/>
  <c r="D339"/>
  <c r="B339"/>
  <c r="B31"/>
  <c r="C347"/>
  <c r="B196"/>
  <c r="D375"/>
  <c r="C331"/>
  <c r="B216"/>
  <c r="B97"/>
  <c r="B218"/>
  <c r="E320"/>
  <c r="B128"/>
  <c r="E325"/>
  <c r="B335"/>
  <c r="C380"/>
  <c r="E349"/>
  <c r="B42"/>
  <c r="B247"/>
  <c r="B127"/>
  <c r="B264"/>
  <c r="E376"/>
  <c r="B50"/>
  <c r="B296"/>
  <c r="B158"/>
  <c r="B316"/>
  <c r="D338"/>
  <c r="D366"/>
  <c r="C327"/>
  <c r="E331"/>
  <c r="B346"/>
  <c r="B38"/>
  <c r="B277"/>
  <c r="B112"/>
  <c r="B299"/>
  <c r="D325"/>
  <c r="B276"/>
  <c r="B275"/>
  <c r="B297"/>
  <c r="D368"/>
  <c r="B322"/>
  <c r="B161"/>
  <c r="B184"/>
  <c r="B329"/>
  <c r="B179"/>
  <c r="E328"/>
  <c r="B283"/>
  <c r="D342"/>
  <c r="B305"/>
  <c r="C365"/>
  <c r="B328"/>
  <c r="B105"/>
  <c r="B355"/>
  <c r="B271"/>
  <c r="B226"/>
  <c r="B223"/>
  <c r="C352"/>
  <c r="B241"/>
  <c r="C320"/>
  <c r="B197"/>
  <c r="B354"/>
  <c r="B293"/>
  <c r="C344"/>
  <c r="E340"/>
  <c r="B88"/>
  <c r="B147"/>
  <c r="B239"/>
  <c r="B94"/>
  <c r="C342"/>
  <c r="B185"/>
  <c r="D344"/>
  <c r="B93"/>
  <c r="E326"/>
  <c r="B134"/>
  <c r="E367"/>
  <c r="B234"/>
  <c r="C332"/>
  <c r="C356"/>
  <c r="B66"/>
  <c r="B56"/>
  <c r="B155"/>
  <c r="E361"/>
  <c r="B65"/>
  <c r="B141"/>
  <c r="B79"/>
  <c r="B35"/>
  <c r="B344"/>
  <c r="E362"/>
  <c r="B126"/>
  <c r="B175"/>
  <c r="B368"/>
  <c r="C378"/>
  <c r="B113"/>
  <c r="E371"/>
  <c r="D376"/>
  <c r="B227"/>
  <c r="D351"/>
  <c r="B40"/>
  <c r="C343"/>
  <c r="C371"/>
  <c r="B90"/>
  <c r="C345"/>
  <c r="B237"/>
  <c r="B77"/>
  <c r="E323"/>
  <c r="B190"/>
  <c r="B321"/>
  <c r="B244"/>
  <c r="B332"/>
  <c r="C323"/>
  <c r="B58"/>
  <c r="B130"/>
  <c r="B177"/>
  <c r="D362"/>
  <c r="C354"/>
  <c r="E359"/>
  <c r="B309"/>
  <c r="B68"/>
  <c r="B39"/>
  <c r="D358"/>
  <c r="C326"/>
  <c r="B323"/>
  <c r="D336"/>
  <c r="B291"/>
  <c r="B212"/>
  <c r="C335"/>
  <c r="B257"/>
  <c r="B125"/>
  <c r="B174"/>
  <c r="B313"/>
  <c r="B119"/>
  <c r="B248"/>
  <c r="D357"/>
  <c r="B302"/>
  <c r="B170"/>
  <c r="B243"/>
  <c r="B149"/>
  <c r="B82"/>
  <c r="B348"/>
  <c r="C358"/>
  <c r="B319"/>
  <c r="B67"/>
  <c r="B327"/>
  <c r="B351"/>
  <c r="B168"/>
  <c r="C340"/>
  <c r="B245"/>
  <c r="B272"/>
  <c r="B164"/>
  <c r="B232"/>
  <c r="B279"/>
  <c r="C364"/>
  <c r="B171"/>
  <c r="D343"/>
  <c r="C363"/>
  <c r="C336"/>
  <c r="B349"/>
  <c r="B261"/>
  <c r="B214"/>
  <c r="D333"/>
  <c r="B350"/>
  <c r="B278"/>
  <c r="B111"/>
  <c r="C373"/>
  <c r="C349"/>
  <c r="B135"/>
  <c r="B139"/>
  <c r="B98"/>
  <c r="B215"/>
  <c r="B52"/>
  <c r="B101"/>
  <c r="B32"/>
  <c r="D337"/>
  <c r="B85"/>
  <c r="B152"/>
  <c r="B194"/>
  <c r="B208"/>
  <c r="E327"/>
  <c r="B106"/>
  <c r="B219"/>
  <c r="C361"/>
  <c r="B375"/>
  <c r="B260"/>
  <c r="B230"/>
  <c r="B331"/>
  <c r="C341"/>
  <c r="B330"/>
  <c r="E343"/>
  <c r="B336"/>
  <c r="B274"/>
  <c r="B240"/>
  <c r="B255"/>
  <c r="B74"/>
  <c r="B367"/>
  <c r="B228"/>
  <c r="B238"/>
  <c r="B358"/>
  <c r="B246"/>
  <c r="C360"/>
  <c r="B324"/>
  <c r="E358"/>
  <c r="B142"/>
  <c r="B290"/>
  <c r="B156"/>
  <c r="B233"/>
  <c r="B37"/>
  <c r="B123"/>
  <c r="C375"/>
  <c r="E350"/>
  <c r="B70"/>
  <c r="D353"/>
  <c r="B289"/>
  <c r="E329"/>
  <c r="B45"/>
  <c r="B84"/>
  <c r="B366"/>
  <c r="B169"/>
  <c r="D378"/>
  <c r="B54"/>
  <c r="B347"/>
  <c r="B360"/>
  <c r="B102"/>
  <c r="B186"/>
  <c r="E375"/>
  <c r="B151"/>
  <c r="D359"/>
  <c r="B325"/>
  <c r="D373"/>
  <c r="B22"/>
  <c r="C368"/>
  <c r="D331"/>
  <c r="B46"/>
  <c r="C321"/>
  <c r="B71"/>
  <c r="B150"/>
  <c r="B120"/>
  <c r="E341"/>
  <c r="E360"/>
  <c r="B107"/>
  <c r="B157"/>
  <c r="B104"/>
  <c r="B24"/>
  <c r="B163"/>
  <c r="E353"/>
  <c r="D346"/>
  <c r="B206"/>
  <c r="B167"/>
  <c r="E338"/>
  <c r="C338"/>
  <c r="E364"/>
  <c r="E369"/>
  <c r="B131"/>
  <c r="D324"/>
  <c r="E324"/>
  <c r="B96"/>
  <c r="B210"/>
  <c r="D326"/>
  <c r="D380"/>
  <c r="B281"/>
  <c r="C357"/>
  <c r="B91"/>
  <c r="D348"/>
  <c r="C339"/>
  <c r="B363"/>
  <c r="D354"/>
  <c r="B176"/>
  <c r="B254"/>
  <c r="B34"/>
  <c r="B122"/>
  <c r="B342"/>
  <c r="B166"/>
  <c r="B53"/>
  <c r="E365"/>
  <c r="D356"/>
  <c r="B376"/>
  <c r="E372"/>
  <c r="B108"/>
  <c r="B333"/>
  <c r="B47"/>
  <c r="B288"/>
  <c r="B356"/>
  <c r="E346"/>
  <c r="E333"/>
  <c r="C372"/>
  <c r="B262"/>
  <c r="B362"/>
  <c r="B270"/>
  <c r="B146"/>
  <c r="B235"/>
  <c r="C351"/>
  <c r="B33"/>
  <c r="B114"/>
  <c r="E379"/>
  <c r="B269"/>
  <c r="E352"/>
  <c r="D370"/>
  <c r="E366"/>
  <c r="B202"/>
  <c r="B62"/>
  <c r="E334"/>
  <c r="D350"/>
  <c r="B89"/>
  <c r="B95"/>
  <c r="B21"/>
  <c r="E380"/>
  <c r="E354"/>
  <c r="C350"/>
  <c r="D327"/>
  <c r="B285"/>
  <c r="B374"/>
  <c r="B379"/>
  <c r="B334"/>
  <c r="B204"/>
  <c r="B81"/>
  <c r="B373"/>
  <c r="C330"/>
  <c r="D320"/>
  <c r="D341"/>
  <c r="C369"/>
  <c r="B361"/>
  <c r="C379"/>
  <c r="C355"/>
  <c r="B292"/>
  <c r="B301"/>
  <c r="B294"/>
  <c r="B145"/>
  <c r="B205"/>
  <c r="D361"/>
  <c r="B118"/>
  <c r="B199"/>
  <c r="E355"/>
  <c r="B72"/>
  <c r="D364"/>
  <c r="B143"/>
  <c r="B201"/>
  <c r="B92"/>
  <c r="E348"/>
  <c r="B69"/>
  <c r="B60"/>
  <c r="B80"/>
  <c r="B192"/>
  <c r="D363"/>
  <c r="B27"/>
  <c r="B315"/>
  <c r="B195"/>
  <c r="B182"/>
  <c r="E351"/>
  <c r="B203"/>
  <c r="B133"/>
  <c r="B193"/>
  <c r="B187"/>
  <c r="B338"/>
  <c r="B61"/>
  <c r="E377"/>
  <c r="B29"/>
  <c r="B282"/>
  <c r="D374"/>
  <c r="B298"/>
  <c r="B172"/>
  <c r="D372"/>
  <c r="D367"/>
  <c r="B41"/>
  <c r="B75"/>
  <c r="B304"/>
  <c r="B221"/>
  <c r="B124"/>
  <c r="E335"/>
  <c r="B162"/>
  <c r="B258"/>
  <c r="B370"/>
  <c r="C376"/>
  <c r="E342"/>
  <c r="C362"/>
  <c r="E370"/>
  <c r="D332"/>
  <c r="C353"/>
  <c r="B26"/>
  <c r="C334"/>
  <c r="D365"/>
  <c r="B148"/>
  <c r="B121"/>
  <c r="B78"/>
  <c r="B314"/>
  <c r="B263"/>
  <c r="D323"/>
  <c r="D377"/>
  <c r="B222"/>
  <c r="B154"/>
  <c r="C337"/>
  <c r="B30"/>
  <c r="B295"/>
  <c r="B249"/>
  <c r="B284"/>
  <c r="C322"/>
  <c r="D355"/>
  <c r="B83"/>
  <c r="B129"/>
  <c r="C370"/>
  <c r="B44"/>
  <c r="B189"/>
  <c r="B251"/>
  <c r="B371"/>
  <c r="C348"/>
  <c r="D321"/>
  <c r="B253"/>
  <c r="B225"/>
  <c r="B165"/>
  <c r="B320"/>
  <c r="B224"/>
  <c r="D330"/>
  <c r="B287"/>
  <c r="B337"/>
  <c r="C346"/>
  <c r="B99"/>
  <c r="B378"/>
  <c r="D345"/>
  <c r="B191"/>
  <c r="B144"/>
  <c r="B312"/>
  <c r="C367"/>
  <c r="E373"/>
  <c r="E332"/>
  <c r="B229"/>
  <c r="D379"/>
  <c r="C21"/>
  <c r="B140"/>
  <c r="B23"/>
  <c r="D334"/>
  <c r="B250"/>
  <c r="B340"/>
  <c r="B25"/>
  <c r="B207"/>
  <c r="B303"/>
  <c r="B364"/>
  <c r="B307"/>
  <c r="B213"/>
  <c r="B36"/>
  <c r="E378"/>
  <c r="B343"/>
  <c r="C377"/>
  <c r="B377"/>
  <c r="E356"/>
  <c r="B306"/>
  <c r="B266"/>
  <c r="B109"/>
  <c r="D371"/>
  <c r="D335"/>
  <c r="D352"/>
  <c r="C374"/>
  <c r="B352"/>
  <c r="B136"/>
  <c r="B59"/>
  <c r="E336"/>
  <c r="B357"/>
  <c r="B178"/>
  <c r="D349"/>
  <c r="B311"/>
  <c r="B372"/>
  <c r="B132"/>
  <c r="E368"/>
  <c r="B300"/>
  <c r="B137"/>
  <c r="E347"/>
  <c r="B159"/>
  <c r="B103"/>
  <c r="B369"/>
  <c r="E321"/>
  <c r="B117"/>
  <c r="B273"/>
  <c r="B220"/>
  <c r="E322"/>
  <c r="C328"/>
  <c r="C324"/>
  <c r="C366"/>
  <c r="B268"/>
  <c r="B317"/>
  <c r="E363"/>
  <c r="B365"/>
  <c r="B173"/>
  <c r="E374"/>
  <c r="B86"/>
  <c r="B242"/>
  <c r="D328"/>
  <c r="B252"/>
  <c r="B209"/>
  <c r="D369"/>
  <c r="B55"/>
  <c r="B138"/>
  <c r="B28"/>
  <c r="D347"/>
  <c r="B116"/>
  <c r="E337"/>
  <c r="B211"/>
  <c r="E330"/>
  <c r="B49"/>
  <c r="B217"/>
  <c r="B286"/>
  <c r="B310"/>
  <c r="B181"/>
  <c r="B87"/>
  <c r="B160"/>
  <c r="B231"/>
  <c r="B73"/>
  <c r="B380"/>
  <c r="B200"/>
  <c r="C329"/>
  <c r="E344"/>
  <c r="B265"/>
  <c r="B256"/>
  <c r="B63"/>
  <c r="C333"/>
  <c r="B76"/>
  <c r="E345"/>
  <c r="D322"/>
  <c r="B353"/>
  <c r="B345"/>
  <c r="B183"/>
  <c r="E339"/>
  <c r="B359"/>
  <c r="D329"/>
  <c r="B51"/>
  <c r="B43"/>
  <c r="B280"/>
  <c r="C325"/>
  <c r="C359"/>
  <c r="B259"/>
  <c r="B180"/>
  <c r="D340"/>
  <c r="B326"/>
  <c r="B236"/>
  <c r="B100"/>
  <c r="B198"/>
  <c r="C9" i="1"/>
  <c r="I9" s="1"/>
  <c r="D21" i="4" l="1"/>
  <c r="E21" s="1"/>
  <c r="C22" s="1"/>
  <c r="D22" s="1"/>
  <c r="E22" s="1"/>
  <c r="T10" i="5"/>
  <c r="S10"/>
  <c r="C10" i="1"/>
  <c r="I10" s="1"/>
  <c r="D8"/>
  <c r="C11" i="5" l="1"/>
  <c r="C23" i="4"/>
  <c r="D23" s="1"/>
  <c r="E23" s="1"/>
  <c r="E8" i="1"/>
  <c r="F8"/>
  <c r="E25"/>
  <c r="C11"/>
  <c r="I11" s="1"/>
  <c r="U10" i="5"/>
  <c r="G8" i="1" l="1"/>
  <c r="D9" s="1"/>
  <c r="E9" s="1"/>
  <c r="C12"/>
  <c r="I12" s="1"/>
  <c r="C24" i="4"/>
  <c r="D24" s="1"/>
  <c r="E24" s="1"/>
  <c r="F9" i="1" l="1"/>
  <c r="G9" s="1"/>
  <c r="D10" s="1"/>
  <c r="F10" s="1"/>
  <c r="C25" i="4"/>
  <c r="D25" s="1"/>
  <c r="E25" s="1"/>
  <c r="C13" i="1"/>
  <c r="I13" s="1"/>
  <c r="E10" l="1"/>
  <c r="G10" s="1"/>
  <c r="D11" s="1"/>
  <c r="C26" i="4"/>
  <c r="D26" s="1"/>
  <c r="E26" s="1"/>
  <c r="C14" i="1"/>
  <c r="I14" s="1"/>
  <c r="F11" l="1"/>
  <c r="E11"/>
  <c r="C27" i="4"/>
  <c r="D27" s="1"/>
  <c r="E27" s="1"/>
  <c r="C15" i="1"/>
  <c r="I15" s="1"/>
  <c r="G11" l="1"/>
  <c r="D12" s="1"/>
  <c r="F12" s="1"/>
  <c r="C28" i="4"/>
  <c r="D28" s="1"/>
  <c r="E28" s="1"/>
  <c r="C16" i="1"/>
  <c r="I16" s="1"/>
  <c r="E12" l="1"/>
  <c r="G12" s="1"/>
  <c r="D13" s="1"/>
  <c r="F13" s="1"/>
  <c r="C29" i="4"/>
  <c r="D29" s="1"/>
  <c r="E29" s="1"/>
  <c r="C17" i="1"/>
  <c r="I17" s="1"/>
  <c r="E13" l="1"/>
  <c r="G13" s="1"/>
  <c r="D14" s="1"/>
  <c r="F14" s="1"/>
  <c r="C30" i="4"/>
  <c r="D30" s="1"/>
  <c r="E30" s="1"/>
  <c r="C18" i="1"/>
  <c r="I18" s="1"/>
  <c r="E14" l="1"/>
  <c r="G14" s="1"/>
  <c r="D15" s="1"/>
  <c r="C31" i="4"/>
  <c r="D31" s="1"/>
  <c r="E31" s="1"/>
  <c r="C19" i="1"/>
  <c r="I19" s="1"/>
  <c r="F15" l="1"/>
  <c r="E15"/>
  <c r="C32" i="4"/>
  <c r="D32" s="1"/>
  <c r="E32" s="1"/>
  <c r="I20" i="1"/>
  <c r="C20"/>
  <c r="G15" l="1"/>
  <c r="D16" s="1"/>
  <c r="E16" s="1"/>
  <c r="C33" i="4"/>
  <c r="D33" s="1"/>
  <c r="E33" s="1"/>
  <c r="F16" i="1" l="1"/>
  <c r="G16" s="1"/>
  <c r="D17" s="1"/>
  <c r="F17" s="1"/>
  <c r="C34" i="4"/>
  <c r="D34" s="1"/>
  <c r="E34" s="1"/>
  <c r="E17" i="1" l="1"/>
  <c r="G17" s="1"/>
  <c r="D18" s="1"/>
  <c r="E18" s="1"/>
  <c r="C35" i="4"/>
  <c r="D35" s="1"/>
  <c r="E35" s="1"/>
  <c r="F18" i="1" l="1"/>
  <c r="G18" s="1"/>
  <c r="D19" s="1"/>
  <c r="C36" i="4"/>
  <c r="D36" s="1"/>
  <c r="E36" s="1"/>
  <c r="F19" i="1" l="1"/>
  <c r="F20" s="1"/>
  <c r="E19"/>
  <c r="E20" s="1"/>
  <c r="G4"/>
  <c r="C37" i="4"/>
  <c r="D37" s="1"/>
  <c r="E37" s="1"/>
  <c r="H29" i="1" l="1"/>
  <c r="F29"/>
  <c r="E29"/>
  <c r="I29"/>
  <c r="G29"/>
  <c r="E26"/>
  <c r="G19"/>
  <c r="G20" s="1"/>
  <c r="C38" i="4"/>
  <c r="D38" s="1"/>
  <c r="E38" s="1"/>
  <c r="E27" i="1" l="1"/>
  <c r="E30" s="1"/>
  <c r="E31" s="1"/>
  <c r="F11" i="5"/>
  <c r="C39" i="4"/>
  <c r="D39" s="1"/>
  <c r="E39" s="1"/>
  <c r="F26" i="1" l="1"/>
  <c r="G11" i="5"/>
  <c r="H11" s="1"/>
  <c r="I11" s="1"/>
  <c r="J11" s="1"/>
  <c r="K11" s="1"/>
  <c r="L11" s="1"/>
  <c r="M11" s="1"/>
  <c r="N11" s="1"/>
  <c r="O11" s="1"/>
  <c r="P11" s="1"/>
  <c r="Q11" s="1"/>
  <c r="R11" s="1"/>
  <c r="C40" i="4"/>
  <c r="D40" s="1"/>
  <c r="E40" s="1"/>
  <c r="T11" i="5" l="1"/>
  <c r="S11"/>
  <c r="C41" i="4"/>
  <c r="D41" s="1"/>
  <c r="E41" s="1"/>
  <c r="C12" i="5" l="1"/>
  <c r="F25" i="1"/>
  <c r="U11" i="5"/>
  <c r="C42" i="4"/>
  <c r="D42" s="1"/>
  <c r="E42" s="1"/>
  <c r="F12" i="5" l="1"/>
  <c r="G12" s="1"/>
  <c r="H12" s="1"/>
  <c r="I12" s="1"/>
  <c r="J12" s="1"/>
  <c r="K12" s="1"/>
  <c r="L12" s="1"/>
  <c r="M12" s="1"/>
  <c r="N12" s="1"/>
  <c r="O12" s="1"/>
  <c r="P12" s="1"/>
  <c r="Q12" s="1"/>
  <c r="R12" s="1"/>
  <c r="F27" i="1"/>
  <c r="F30" s="1"/>
  <c r="F31" s="1"/>
  <c r="F32" s="1"/>
  <c r="C43" i="4"/>
  <c r="D43" s="1"/>
  <c r="E43" s="1"/>
  <c r="T12" i="5" l="1"/>
  <c r="S12"/>
  <c r="G26" i="1"/>
  <c r="C44" i="4"/>
  <c r="D44" s="1"/>
  <c r="E44" s="1"/>
  <c r="G25" i="1" l="1"/>
  <c r="G27" s="1"/>
  <c r="G30" s="1"/>
  <c r="G31" s="1"/>
  <c r="C13" i="5"/>
  <c r="U12"/>
  <c r="C45" i="4"/>
  <c r="D45" s="1"/>
  <c r="E45" s="1"/>
  <c r="F13" i="5" l="1"/>
  <c r="G13" s="1"/>
  <c r="H13" s="1"/>
  <c r="I13" s="1"/>
  <c r="J13" s="1"/>
  <c r="K13" s="1"/>
  <c r="L13" s="1"/>
  <c r="M13" s="1"/>
  <c r="N13" s="1"/>
  <c r="O13" s="1"/>
  <c r="P13" s="1"/>
  <c r="Q13" s="1"/>
  <c r="R13" s="1"/>
  <c r="H26" i="1"/>
  <c r="C46" i="4"/>
  <c r="D46" s="1"/>
  <c r="E46" s="1"/>
  <c r="C47" l="1"/>
  <c r="D47" s="1"/>
  <c r="E47" s="1"/>
  <c r="T13" i="5"/>
  <c r="S13"/>
  <c r="C14" l="1"/>
  <c r="U13"/>
  <c r="C48" i="4"/>
  <c r="D48" s="1"/>
  <c r="E48" s="1"/>
  <c r="H25" i="1"/>
  <c r="F14" i="5" l="1"/>
  <c r="G14" s="1"/>
  <c r="H14" s="1"/>
  <c r="I14" s="1"/>
  <c r="J14" s="1"/>
  <c r="K14" s="1"/>
  <c r="L14" s="1"/>
  <c r="M14" s="1"/>
  <c r="N14" s="1"/>
  <c r="O14" s="1"/>
  <c r="P14" s="1"/>
  <c r="Q14" s="1"/>
  <c r="R14" s="1"/>
  <c r="H27" i="1"/>
  <c r="H30" s="1"/>
  <c r="H31" s="1"/>
  <c r="C49" i="4"/>
  <c r="D49" s="1"/>
  <c r="E49" s="1"/>
  <c r="I26" i="1" l="1"/>
  <c r="T14" i="5"/>
  <c r="S14"/>
  <c r="C50" i="4"/>
  <c r="D50" s="1"/>
  <c r="E50" s="1"/>
  <c r="C15" i="5" l="1"/>
  <c r="I25" i="1"/>
  <c r="U14" i="5"/>
  <c r="C51" i="4"/>
  <c r="D51" s="1"/>
  <c r="E51" s="1"/>
  <c r="F15" i="5" l="1"/>
  <c r="G15" s="1"/>
  <c r="H15" s="1"/>
  <c r="I15" s="1"/>
  <c r="J15" s="1"/>
  <c r="K15" s="1"/>
  <c r="L15" s="1"/>
  <c r="M15" s="1"/>
  <c r="N15" s="1"/>
  <c r="O15" s="1"/>
  <c r="P15" s="1"/>
  <c r="Q15" s="1"/>
  <c r="R15" s="1"/>
  <c r="I27" i="1"/>
  <c r="C52" i="4"/>
  <c r="D52" s="1"/>
  <c r="E52" s="1"/>
  <c r="I30" i="1" l="1"/>
  <c r="I31" s="1"/>
  <c r="J24"/>
  <c r="C53" i="4"/>
  <c r="D53" s="1"/>
  <c r="E53" s="1"/>
  <c r="T15" i="5"/>
  <c r="S15"/>
  <c r="U15" l="1"/>
  <c r="F16" s="1"/>
  <c r="G16" s="1"/>
  <c r="H16" s="1"/>
  <c r="I16" s="1"/>
  <c r="J16" s="1"/>
  <c r="K16" s="1"/>
  <c r="L16" s="1"/>
  <c r="M16" s="1"/>
  <c r="N16" s="1"/>
  <c r="O16" s="1"/>
  <c r="P16" s="1"/>
  <c r="Q16" s="1"/>
  <c r="R16" s="1"/>
  <c r="C54" i="4"/>
  <c r="D54" s="1"/>
  <c r="E54" s="1"/>
  <c r="C55" l="1"/>
  <c r="D55" s="1"/>
  <c r="E55" s="1"/>
  <c r="T16" i="5"/>
  <c r="S16"/>
  <c r="U16" l="1"/>
  <c r="F17" s="1"/>
  <c r="G17" s="1"/>
  <c r="C56" i="4"/>
  <c r="D56" s="1"/>
  <c r="E56" s="1"/>
  <c r="H17" i="5" l="1"/>
  <c r="I17" s="1"/>
  <c r="J17" s="1"/>
  <c r="K17" s="1"/>
  <c r="L17" s="1"/>
  <c r="M17" s="1"/>
  <c r="N17" s="1"/>
  <c r="O17" s="1"/>
  <c r="P17" s="1"/>
  <c r="Q17" s="1"/>
  <c r="R17" s="1"/>
  <c r="C57" i="4"/>
  <c r="D57" s="1"/>
  <c r="E57" s="1"/>
  <c r="T17" i="5" l="1"/>
  <c r="S17"/>
  <c r="C58" i="4"/>
  <c r="D58" s="1"/>
  <c r="E58" s="1"/>
  <c r="U17" i="5" l="1"/>
  <c r="F18" s="1"/>
  <c r="G18" s="1"/>
  <c r="H18" s="1"/>
  <c r="I18" s="1"/>
  <c r="J18" s="1"/>
  <c r="K18" s="1"/>
  <c r="L18" s="1"/>
  <c r="M18" s="1"/>
  <c r="N18" s="1"/>
  <c r="O18" s="1"/>
  <c r="P18" s="1"/>
  <c r="Q18" s="1"/>
  <c r="R18" s="1"/>
  <c r="C59" i="4"/>
  <c r="D59" s="1"/>
  <c r="E59" s="1"/>
  <c r="S18" i="5" l="1"/>
  <c r="T18"/>
  <c r="C60" i="4"/>
  <c r="D60" s="1"/>
  <c r="E60" s="1"/>
  <c r="U18" i="5" l="1"/>
  <c r="F19" s="1"/>
  <c r="G19" s="1"/>
  <c r="H19" s="1"/>
  <c r="I19" s="1"/>
  <c r="J19" s="1"/>
  <c r="K19" s="1"/>
  <c r="L19" s="1"/>
  <c r="M19" s="1"/>
  <c r="N19" s="1"/>
  <c r="O19" s="1"/>
  <c r="P19" s="1"/>
  <c r="Q19" s="1"/>
  <c r="R19" s="1"/>
  <c r="C61" i="4"/>
  <c r="D61" s="1"/>
  <c r="E61" s="1"/>
  <c r="T19" i="5" l="1"/>
  <c r="S19"/>
  <c r="C62" i="4"/>
  <c r="D62" s="1"/>
  <c r="E62" s="1"/>
  <c r="U19" i="5" l="1"/>
  <c r="F20" s="1"/>
  <c r="G20" s="1"/>
  <c r="H20" s="1"/>
  <c r="I20" s="1"/>
  <c r="J20" s="1"/>
  <c r="K20" s="1"/>
  <c r="L20" s="1"/>
  <c r="M20" s="1"/>
  <c r="N20" s="1"/>
  <c r="O20" s="1"/>
  <c r="P20" s="1"/>
  <c r="Q20" s="1"/>
  <c r="R20" s="1"/>
  <c r="C63" i="4"/>
  <c r="D63" s="1"/>
  <c r="E63" s="1"/>
  <c r="T20" i="5" l="1"/>
  <c r="S20"/>
  <c r="C64" i="4"/>
  <c r="D64" s="1"/>
  <c r="E64" s="1"/>
  <c r="U20" i="5" l="1"/>
  <c r="F21" s="1"/>
  <c r="G21" s="1"/>
  <c r="H21" s="1"/>
  <c r="I21" s="1"/>
  <c r="J21" s="1"/>
  <c r="K21" s="1"/>
  <c r="L21" s="1"/>
  <c r="M21" s="1"/>
  <c r="N21" s="1"/>
  <c r="O21" s="1"/>
  <c r="P21" s="1"/>
  <c r="Q21" s="1"/>
  <c r="R21" s="1"/>
  <c r="C65" i="4"/>
  <c r="D65" s="1"/>
  <c r="E65" s="1"/>
  <c r="T21" i="5" l="1"/>
  <c r="S21"/>
  <c r="C66" i="4"/>
  <c r="D66" s="1"/>
  <c r="E66" s="1"/>
  <c r="U21" i="5" l="1"/>
  <c r="F22" s="1"/>
  <c r="G22" s="1"/>
  <c r="H22" s="1"/>
  <c r="I22" s="1"/>
  <c r="J22" s="1"/>
  <c r="K22" s="1"/>
  <c r="L22" s="1"/>
  <c r="M22" s="1"/>
  <c r="N22" s="1"/>
  <c r="O22" s="1"/>
  <c r="P22" s="1"/>
  <c r="Q22" s="1"/>
  <c r="R22" s="1"/>
  <c r="C67" i="4"/>
  <c r="D67" s="1"/>
  <c r="E67" s="1"/>
  <c r="T22" i="5" l="1"/>
  <c r="S22"/>
  <c r="C68" i="4"/>
  <c r="D68" s="1"/>
  <c r="E68" s="1"/>
  <c r="U22" i="5" l="1"/>
  <c r="F23" s="1"/>
  <c r="G23" s="1"/>
  <c r="H23" s="1"/>
  <c r="I23" s="1"/>
  <c r="J23" s="1"/>
  <c r="K23" s="1"/>
  <c r="L23" s="1"/>
  <c r="M23" s="1"/>
  <c r="N23" s="1"/>
  <c r="O23" s="1"/>
  <c r="P23" s="1"/>
  <c r="Q23" s="1"/>
  <c r="R23" s="1"/>
  <c r="T23" s="1"/>
  <c r="C69" i="4"/>
  <c r="D69" s="1"/>
  <c r="E69" s="1"/>
  <c r="S23" i="5" l="1"/>
  <c r="U23" s="1"/>
  <c r="F24" s="1"/>
  <c r="G24" s="1"/>
  <c r="C70" i="4"/>
  <c r="D70" s="1"/>
  <c r="E70" s="1"/>
  <c r="H24" i="5" l="1"/>
  <c r="I24" s="1"/>
  <c r="J24" s="1"/>
  <c r="K24" s="1"/>
  <c r="L24" s="1"/>
  <c r="M24" s="1"/>
  <c r="N24" s="1"/>
  <c r="O24" s="1"/>
  <c r="P24" s="1"/>
  <c r="Q24" s="1"/>
  <c r="R24" s="1"/>
  <c r="T24" s="1"/>
  <c r="C71" i="4"/>
  <c r="D71" s="1"/>
  <c r="E71" s="1"/>
  <c r="S24" i="5" l="1"/>
  <c r="U24" s="1"/>
  <c r="F25" s="1"/>
  <c r="G25" s="1"/>
  <c r="H25" s="1"/>
  <c r="I25" s="1"/>
  <c r="J25" s="1"/>
  <c r="K25" s="1"/>
  <c r="L25" s="1"/>
  <c r="M25" s="1"/>
  <c r="N25" s="1"/>
  <c r="O25" s="1"/>
  <c r="P25" s="1"/>
  <c r="Q25" s="1"/>
  <c r="R25" s="1"/>
  <c r="C72" i="4"/>
  <c r="D72" s="1"/>
  <c r="E72" s="1"/>
  <c r="C73" l="1"/>
  <c r="D73" s="1"/>
  <c r="E73" s="1"/>
  <c r="T25" i="5"/>
  <c r="S25"/>
  <c r="U25" l="1"/>
  <c r="F26" s="1"/>
  <c r="G26" s="1"/>
  <c r="C74" i="4"/>
  <c r="D74" s="1"/>
  <c r="E74" s="1"/>
  <c r="H26" i="5" l="1"/>
  <c r="I26" s="1"/>
  <c r="J26" s="1"/>
  <c r="K26" s="1"/>
  <c r="L26" s="1"/>
  <c r="M26" s="1"/>
  <c r="N26" s="1"/>
  <c r="O26" s="1"/>
  <c r="P26" s="1"/>
  <c r="Q26" s="1"/>
  <c r="R26" s="1"/>
  <c r="C75" i="4"/>
  <c r="D75" s="1"/>
  <c r="E75" s="1"/>
  <c r="T26" i="5" l="1"/>
  <c r="S26"/>
  <c r="C76" i="4"/>
  <c r="D76" s="1"/>
  <c r="E76" s="1"/>
  <c r="U26" i="5" l="1"/>
  <c r="F27" s="1"/>
  <c r="G27" s="1"/>
  <c r="H27" s="1"/>
  <c r="I27" s="1"/>
  <c r="J27" s="1"/>
  <c r="K27" s="1"/>
  <c r="L27" s="1"/>
  <c r="M27" s="1"/>
  <c r="N27" s="1"/>
  <c r="O27" s="1"/>
  <c r="P27" s="1"/>
  <c r="Q27" s="1"/>
  <c r="R27" s="1"/>
  <c r="C77" i="4"/>
  <c r="D77" s="1"/>
  <c r="E77" s="1"/>
  <c r="T27" i="5" l="1"/>
  <c r="S27"/>
  <c r="C78" i="4"/>
  <c r="D78" s="1"/>
  <c r="E78" s="1"/>
  <c r="U27" i="5" l="1"/>
  <c r="F28" s="1"/>
  <c r="G28" s="1"/>
  <c r="H28" s="1"/>
  <c r="I28" s="1"/>
  <c r="J28" s="1"/>
  <c r="K28" s="1"/>
  <c r="L28" s="1"/>
  <c r="M28" s="1"/>
  <c r="N28" s="1"/>
  <c r="O28" s="1"/>
  <c r="P28" s="1"/>
  <c r="Q28" s="1"/>
  <c r="R28" s="1"/>
  <c r="C79" i="4"/>
  <c r="D79" s="1"/>
  <c r="E79" s="1"/>
  <c r="T28" i="5" l="1"/>
  <c r="S28"/>
  <c r="C80" i="4"/>
  <c r="D80" s="1"/>
  <c r="E80" s="1"/>
  <c r="U28" i="5" l="1"/>
  <c r="F29" s="1"/>
  <c r="G29" s="1"/>
  <c r="H29" s="1"/>
  <c r="I29" s="1"/>
  <c r="J29" s="1"/>
  <c r="K29" s="1"/>
  <c r="L29" s="1"/>
  <c r="M29" s="1"/>
  <c r="N29" s="1"/>
  <c r="O29" s="1"/>
  <c r="P29" s="1"/>
  <c r="Q29" s="1"/>
  <c r="R29" s="1"/>
  <c r="C81" i="4"/>
  <c r="D81" s="1"/>
  <c r="E81" s="1"/>
  <c r="T29" i="5" l="1"/>
  <c r="S29"/>
  <c r="C82" i="4"/>
  <c r="D82" s="1"/>
  <c r="E82" s="1"/>
  <c r="U29" i="5" l="1"/>
  <c r="F30" s="1"/>
  <c r="G30" s="1"/>
  <c r="H30" s="1"/>
  <c r="I30" s="1"/>
  <c r="J30" s="1"/>
  <c r="K30" s="1"/>
  <c r="L30" s="1"/>
  <c r="M30" s="1"/>
  <c r="N30" s="1"/>
  <c r="O30" s="1"/>
  <c r="P30" s="1"/>
  <c r="Q30" s="1"/>
  <c r="R30" s="1"/>
  <c r="C83" i="4"/>
  <c r="D83" s="1"/>
  <c r="E83" s="1"/>
  <c r="S30" i="5" l="1"/>
  <c r="T30"/>
  <c r="C84" i="4"/>
  <c r="D84" s="1"/>
  <c r="E84" s="1"/>
  <c r="U30" i="5" l="1"/>
  <c r="F31" s="1"/>
  <c r="G31" s="1"/>
  <c r="C85" i="4"/>
  <c r="D85" s="1"/>
  <c r="E85" s="1"/>
  <c r="H31" i="5" l="1"/>
  <c r="I31" s="1"/>
  <c r="J31" s="1"/>
  <c r="K31" s="1"/>
  <c r="L31" s="1"/>
  <c r="M31" s="1"/>
  <c r="N31" s="1"/>
  <c r="O31" s="1"/>
  <c r="P31" s="1"/>
  <c r="Q31" s="1"/>
  <c r="R31" s="1"/>
  <c r="T31" s="1"/>
  <c r="C86" i="4"/>
  <c r="D86" s="1"/>
  <c r="E86" s="1"/>
  <c r="S31" i="5" l="1"/>
  <c r="U31" s="1"/>
  <c r="F32" s="1"/>
  <c r="G32" s="1"/>
  <c r="H32" s="1"/>
  <c r="I32" s="1"/>
  <c r="C87" i="4"/>
  <c r="D87" s="1"/>
  <c r="E87" s="1"/>
  <c r="C88" l="1"/>
  <c r="D88" s="1"/>
  <c r="E88" s="1"/>
  <c r="J32" i="5"/>
  <c r="C89" i="4" l="1"/>
  <c r="D89" s="1"/>
  <c r="E89" s="1"/>
  <c r="K32" i="5"/>
  <c r="C90" i="4" l="1"/>
  <c r="D90" s="1"/>
  <c r="E90" s="1"/>
  <c r="L32" i="5"/>
  <c r="C91" i="4" l="1"/>
  <c r="D91" s="1"/>
  <c r="E91" s="1"/>
  <c r="M32" i="5"/>
  <c r="C92" i="4" l="1"/>
  <c r="D92" s="1"/>
  <c r="E92" s="1"/>
  <c r="N32" i="5"/>
  <c r="C93" i="4" l="1"/>
  <c r="D93" s="1"/>
  <c r="E93" s="1"/>
  <c r="O32" i="5"/>
  <c r="P32" s="1"/>
  <c r="Q32" s="1"/>
  <c r="R32" s="1"/>
  <c r="S32" l="1"/>
  <c r="C94" i="4"/>
  <c r="D94" s="1"/>
  <c r="E94" s="1"/>
  <c r="T32" i="5"/>
  <c r="U32" l="1"/>
  <c r="F33" s="1"/>
  <c r="G33" s="1"/>
  <c r="H33" s="1"/>
  <c r="I33" s="1"/>
  <c r="J33" s="1"/>
  <c r="K33" s="1"/>
  <c r="L33" s="1"/>
  <c r="M33" s="1"/>
  <c r="N33" s="1"/>
  <c r="O33" s="1"/>
  <c r="P33" s="1"/>
  <c r="Q33" s="1"/>
  <c r="R33" s="1"/>
  <c r="C95" i="4"/>
  <c r="D95" s="1"/>
  <c r="E95" s="1"/>
  <c r="C96" l="1"/>
  <c r="D96" s="1"/>
  <c r="E96" s="1"/>
  <c r="T33" i="5"/>
  <c r="S33"/>
  <c r="U33" l="1"/>
  <c r="F34" s="1"/>
  <c r="G34" s="1"/>
  <c r="C97" i="4"/>
  <c r="D97" s="1"/>
  <c r="E97" s="1"/>
  <c r="H34" i="5" l="1"/>
  <c r="I34" s="1"/>
  <c r="J34" s="1"/>
  <c r="K34" s="1"/>
  <c r="L34" s="1"/>
  <c r="M34" s="1"/>
  <c r="N34" s="1"/>
  <c r="O34" s="1"/>
  <c r="P34" s="1"/>
  <c r="Q34" s="1"/>
  <c r="R34" s="1"/>
  <c r="T34" s="1"/>
  <c r="C98" i="4"/>
  <c r="D98" s="1"/>
  <c r="E98" s="1"/>
  <c r="S34" i="5" l="1"/>
  <c r="U34" s="1"/>
  <c r="F35" s="1"/>
  <c r="G35" s="1"/>
  <c r="C99" i="4"/>
  <c r="D99" s="1"/>
  <c r="E99" s="1"/>
  <c r="H35" i="5" l="1"/>
  <c r="I35" s="1"/>
  <c r="J35" s="1"/>
  <c r="K35" s="1"/>
  <c r="L35" s="1"/>
  <c r="M35" s="1"/>
  <c r="N35" s="1"/>
  <c r="O35" s="1"/>
  <c r="P35" s="1"/>
  <c r="Q35" s="1"/>
  <c r="R35" s="1"/>
  <c r="T35" s="1"/>
  <c r="C100" i="4"/>
  <c r="D100" s="1"/>
  <c r="E100" s="1"/>
  <c r="S35" i="5" l="1"/>
  <c r="U35" s="1"/>
  <c r="F36" s="1"/>
  <c r="G36" s="1"/>
  <c r="H36" s="1"/>
  <c r="I36" s="1"/>
  <c r="J36" s="1"/>
  <c r="K36" s="1"/>
  <c r="L36" s="1"/>
  <c r="M36" s="1"/>
  <c r="N36" s="1"/>
  <c r="O36" s="1"/>
  <c r="P36" s="1"/>
  <c r="Q36" s="1"/>
  <c r="R36" s="1"/>
  <c r="C101" i="4"/>
  <c r="D101" s="1"/>
  <c r="E101" s="1"/>
  <c r="C102" l="1"/>
  <c r="D102" s="1"/>
  <c r="E102" s="1"/>
  <c r="T36" i="5"/>
  <c r="S36"/>
  <c r="U36" l="1"/>
  <c r="F37" s="1"/>
  <c r="G37" s="1"/>
  <c r="H37" s="1"/>
  <c r="I37" s="1"/>
  <c r="J37" s="1"/>
  <c r="K37" s="1"/>
  <c r="L37" s="1"/>
  <c r="M37" s="1"/>
  <c r="N37" s="1"/>
  <c r="O37" s="1"/>
  <c r="P37" s="1"/>
  <c r="Q37" s="1"/>
  <c r="R37" s="1"/>
  <c r="C103" i="4"/>
  <c r="D103" s="1"/>
  <c r="E103" s="1"/>
  <c r="C104" l="1"/>
  <c r="D104" s="1"/>
  <c r="E104" s="1"/>
  <c r="T37" i="5"/>
  <c r="S37"/>
  <c r="U37" l="1"/>
  <c r="F38" s="1"/>
  <c r="G38" s="1"/>
  <c r="H38" s="1"/>
  <c r="I38" s="1"/>
  <c r="J38" s="1"/>
  <c r="K38" s="1"/>
  <c r="L38" s="1"/>
  <c r="M38" s="1"/>
  <c r="N38" s="1"/>
  <c r="O38" s="1"/>
  <c r="P38" s="1"/>
  <c r="Q38" s="1"/>
  <c r="R38" s="1"/>
  <c r="C105" i="4"/>
  <c r="D105" s="1"/>
  <c r="E105" s="1"/>
  <c r="C106" l="1"/>
  <c r="D106" s="1"/>
  <c r="E106" s="1"/>
  <c r="S38" i="5"/>
  <c r="T38"/>
  <c r="U38" l="1"/>
  <c r="F39" s="1"/>
  <c r="G39" s="1"/>
  <c r="H39" s="1"/>
  <c r="I39" s="1"/>
  <c r="J39" s="1"/>
  <c r="K39" s="1"/>
  <c r="L39" s="1"/>
  <c r="M39" s="1"/>
  <c r="N39" s="1"/>
  <c r="O39" s="1"/>
  <c r="P39" s="1"/>
  <c r="Q39" s="1"/>
  <c r="R39" s="1"/>
  <c r="C107" i="4"/>
  <c r="D107" s="1"/>
  <c r="E107" s="1"/>
  <c r="C108" l="1"/>
  <c r="D108" s="1"/>
  <c r="E108" s="1"/>
  <c r="T39" i="5"/>
  <c r="S39"/>
  <c r="U39" l="1"/>
  <c r="F40" s="1"/>
  <c r="G40" s="1"/>
  <c r="C109" i="4"/>
  <c r="D109" s="1"/>
  <c r="E109" s="1"/>
  <c r="H40" i="5" l="1"/>
  <c r="C110" i="4"/>
  <c r="D110" s="1"/>
  <c r="E110" s="1"/>
  <c r="I40" i="5" l="1"/>
  <c r="C111" i="4"/>
  <c r="D111" s="1"/>
  <c r="E111" s="1"/>
  <c r="J40" i="5" l="1"/>
  <c r="K40" s="1"/>
  <c r="L40" s="1"/>
  <c r="M40" s="1"/>
  <c r="N40" s="1"/>
  <c r="O40" s="1"/>
  <c r="P40" s="1"/>
  <c r="Q40" s="1"/>
  <c r="R40" s="1"/>
  <c r="T40" s="1"/>
  <c r="C112" i="4"/>
  <c r="D112" s="1"/>
  <c r="E112" s="1"/>
  <c r="S40" i="5" l="1"/>
  <c r="U40" s="1"/>
  <c r="F41" s="1"/>
  <c r="G41" s="1"/>
  <c r="H41" s="1"/>
  <c r="I41" s="1"/>
  <c r="J41" s="1"/>
  <c r="C113" i="4"/>
  <c r="D113" s="1"/>
  <c r="E113" s="1"/>
  <c r="C114" l="1"/>
  <c r="D114" s="1"/>
  <c r="E114" s="1"/>
  <c r="K41" i="5"/>
  <c r="C115" i="4" l="1"/>
  <c r="D115" s="1"/>
  <c r="E115" s="1"/>
  <c r="L41" i="5"/>
  <c r="M41" l="1"/>
  <c r="C116" i="4"/>
  <c r="D116" s="1"/>
  <c r="E116" s="1"/>
  <c r="C117" l="1"/>
  <c r="D117" s="1"/>
  <c r="E117" s="1"/>
  <c r="N41" i="5"/>
  <c r="C118" i="4" l="1"/>
  <c r="D118" s="1"/>
  <c r="E118" s="1"/>
  <c r="O41" i="5"/>
  <c r="P41" s="1"/>
  <c r="Q41" s="1"/>
  <c r="R41" s="1"/>
  <c r="T41" l="1"/>
  <c r="S41"/>
  <c r="C119" i="4"/>
  <c r="D119" s="1"/>
  <c r="E119" s="1"/>
  <c r="U41" i="5" l="1"/>
  <c r="F42" s="1"/>
  <c r="G42" s="1"/>
  <c r="H42" s="1"/>
  <c r="C120" i="4"/>
  <c r="D120" s="1"/>
  <c r="E120" s="1"/>
  <c r="C121" l="1"/>
  <c r="D121" s="1"/>
  <c r="E121" s="1"/>
  <c r="I42" i="5"/>
  <c r="C122" i="4" l="1"/>
  <c r="D122" s="1"/>
  <c r="E122" s="1"/>
  <c r="J42" i="5"/>
  <c r="K42" l="1"/>
  <c r="L42" s="1"/>
  <c r="M42" s="1"/>
  <c r="N42" s="1"/>
  <c r="O42" s="1"/>
  <c r="P42" s="1"/>
  <c r="Q42" s="1"/>
  <c r="R42" s="1"/>
  <c r="C123" i="4"/>
  <c r="D123" s="1"/>
  <c r="E123" s="1"/>
  <c r="S42" i="5" l="1"/>
  <c r="C124" i="4"/>
  <c r="D124" s="1"/>
  <c r="E124" s="1"/>
  <c r="T42" i="5"/>
  <c r="U42" l="1"/>
  <c r="F43" s="1"/>
  <c r="G43" s="1"/>
  <c r="H43" s="1"/>
  <c r="C125" i="4"/>
  <c r="D125" s="1"/>
  <c r="E125" s="1"/>
  <c r="I43" i="5" l="1"/>
  <c r="J43" s="1"/>
  <c r="K43" s="1"/>
  <c r="L43" s="1"/>
  <c r="M43" s="1"/>
  <c r="N43" s="1"/>
  <c r="O43" s="1"/>
  <c r="P43" s="1"/>
  <c r="Q43" s="1"/>
  <c r="R43" s="1"/>
  <c r="C126" i="4"/>
  <c r="D126" s="1"/>
  <c r="E126" s="1"/>
  <c r="T43" i="5" l="1"/>
  <c r="U43" s="1"/>
  <c r="F44" s="1"/>
  <c r="G44" s="1"/>
  <c r="H44" s="1"/>
  <c r="I44" s="1"/>
  <c r="J44" s="1"/>
  <c r="K44" s="1"/>
  <c r="L44" s="1"/>
  <c r="M44" s="1"/>
  <c r="N44" s="1"/>
  <c r="O44" s="1"/>
  <c r="P44" s="1"/>
  <c r="Q44" s="1"/>
  <c r="R44" s="1"/>
  <c r="S43"/>
  <c r="C127" i="4"/>
  <c r="D127" s="1"/>
  <c r="E127" s="1"/>
  <c r="C128" l="1"/>
  <c r="D128" s="1"/>
  <c r="E128" s="1"/>
  <c r="T44" i="5"/>
  <c r="S44"/>
  <c r="U44" l="1"/>
  <c r="F45" s="1"/>
  <c r="G45" s="1"/>
  <c r="H45" s="1"/>
  <c r="I45" s="1"/>
  <c r="J45" s="1"/>
  <c r="K45" s="1"/>
  <c r="L45" s="1"/>
  <c r="M45" s="1"/>
  <c r="N45" s="1"/>
  <c r="O45" s="1"/>
  <c r="P45" s="1"/>
  <c r="Q45" s="1"/>
  <c r="R45" s="1"/>
  <c r="C129" i="4"/>
  <c r="D129" s="1"/>
  <c r="E129" s="1"/>
  <c r="C130" l="1"/>
  <c r="D130" s="1"/>
  <c r="E130" s="1"/>
  <c r="S45" i="5"/>
  <c r="T45"/>
  <c r="U45" l="1"/>
  <c r="F46" s="1"/>
  <c r="G46" s="1"/>
  <c r="H46" s="1"/>
  <c r="I46" s="1"/>
  <c r="J46" s="1"/>
  <c r="K46" s="1"/>
  <c r="L46" s="1"/>
  <c r="M46" s="1"/>
  <c r="N46" s="1"/>
  <c r="O46" s="1"/>
  <c r="P46" s="1"/>
  <c r="Q46" s="1"/>
  <c r="R46" s="1"/>
  <c r="C131" i="4"/>
  <c r="D131" s="1"/>
  <c r="E131" s="1"/>
  <c r="C132" l="1"/>
  <c r="D132" s="1"/>
  <c r="E132" s="1"/>
  <c r="S46" i="5"/>
  <c r="T46"/>
  <c r="U46" l="1"/>
  <c r="F47" s="1"/>
  <c r="G47" s="1"/>
  <c r="H47" s="1"/>
  <c r="C133" i="4"/>
  <c r="D133" s="1"/>
  <c r="E133" s="1"/>
  <c r="I47" i="5" l="1"/>
  <c r="J47" s="1"/>
  <c r="K47" s="1"/>
  <c r="L47" s="1"/>
  <c r="M47" s="1"/>
  <c r="N47" s="1"/>
  <c r="O47" s="1"/>
  <c r="P47" s="1"/>
  <c r="Q47" s="1"/>
  <c r="R47" s="1"/>
  <c r="C134" i="4"/>
  <c r="D134" s="1"/>
  <c r="E134" s="1"/>
  <c r="T47" i="5" l="1"/>
  <c r="S47"/>
  <c r="C135" i="4"/>
  <c r="D135" s="1"/>
  <c r="E135" s="1"/>
  <c r="U47" i="5" l="1"/>
  <c r="F48" s="1"/>
  <c r="G48" s="1"/>
  <c r="H48" s="1"/>
  <c r="C136" i="4"/>
  <c r="D136" s="1"/>
  <c r="E136" s="1"/>
  <c r="I48" i="5" l="1"/>
  <c r="J48" s="1"/>
  <c r="K48" s="1"/>
  <c r="L48" s="1"/>
  <c r="M48" s="1"/>
  <c r="N48" s="1"/>
  <c r="O48" s="1"/>
  <c r="P48" s="1"/>
  <c r="Q48" s="1"/>
  <c r="R48" s="1"/>
  <c r="C137" i="4"/>
  <c r="D137" s="1"/>
  <c r="E137" s="1"/>
  <c r="T48" i="5" l="1"/>
  <c r="U48" s="1"/>
  <c r="F49" s="1"/>
  <c r="G49" s="1"/>
  <c r="S48"/>
  <c r="C138" i="4"/>
  <c r="D138" s="1"/>
  <c r="E138" s="1"/>
  <c r="H49" i="5" l="1"/>
  <c r="I49" s="1"/>
  <c r="J49" s="1"/>
  <c r="K49" s="1"/>
  <c r="L49" s="1"/>
  <c r="M49" s="1"/>
  <c r="N49" s="1"/>
  <c r="O49" s="1"/>
  <c r="P49" s="1"/>
  <c r="Q49" s="1"/>
  <c r="R49" s="1"/>
  <c r="C139" i="4"/>
  <c r="D139" s="1"/>
  <c r="E139" s="1"/>
  <c r="T49" i="5" l="1"/>
  <c r="U49" s="1"/>
  <c r="S49"/>
  <c r="C140" i="4"/>
  <c r="D140" s="1"/>
  <c r="E140" s="1"/>
  <c r="C141" l="1"/>
  <c r="D141" s="1"/>
  <c r="E141" s="1"/>
  <c r="C142" l="1"/>
  <c r="D142" s="1"/>
  <c r="E142" s="1"/>
  <c r="C143" l="1"/>
  <c r="D143" s="1"/>
  <c r="E143" s="1"/>
  <c r="C144" l="1"/>
  <c r="D144" s="1"/>
  <c r="E144" s="1"/>
  <c r="C145" l="1"/>
  <c r="D145" s="1"/>
  <c r="E145" s="1"/>
  <c r="C146" l="1"/>
  <c r="D146" s="1"/>
  <c r="E146" s="1"/>
  <c r="C147" l="1"/>
  <c r="D147" s="1"/>
  <c r="E147" s="1"/>
  <c r="C148" l="1"/>
  <c r="D148" s="1"/>
  <c r="E148" s="1"/>
  <c r="C149" l="1"/>
  <c r="D149" s="1"/>
  <c r="E149" s="1"/>
  <c r="C150" l="1"/>
  <c r="D150" s="1"/>
  <c r="E150" s="1"/>
  <c r="C151" l="1"/>
  <c r="D151" s="1"/>
  <c r="E151" s="1"/>
  <c r="C152" l="1"/>
  <c r="D152" s="1"/>
  <c r="E152" s="1"/>
  <c r="C153" l="1"/>
  <c r="D153" s="1"/>
  <c r="E153" s="1"/>
  <c r="C154" l="1"/>
  <c r="D154" s="1"/>
  <c r="E154" s="1"/>
  <c r="C155" l="1"/>
  <c r="D155" s="1"/>
  <c r="E155" s="1"/>
  <c r="C156" l="1"/>
  <c r="D156" s="1"/>
  <c r="E156" s="1"/>
  <c r="C157" l="1"/>
  <c r="D157" s="1"/>
  <c r="E157" s="1"/>
  <c r="C158" l="1"/>
  <c r="D158" s="1"/>
  <c r="E158" s="1"/>
  <c r="C159" l="1"/>
  <c r="D159" s="1"/>
  <c r="E159" s="1"/>
  <c r="C160" l="1"/>
  <c r="D160" s="1"/>
  <c r="E160" s="1"/>
  <c r="C161" l="1"/>
  <c r="D161" s="1"/>
  <c r="E161" s="1"/>
  <c r="C162" l="1"/>
  <c r="D162" s="1"/>
  <c r="E162" s="1"/>
  <c r="C163" l="1"/>
  <c r="D163" s="1"/>
  <c r="E163" s="1"/>
  <c r="C164" l="1"/>
  <c r="D164" s="1"/>
  <c r="E164" s="1"/>
  <c r="C165" l="1"/>
  <c r="D165" s="1"/>
  <c r="E165" s="1"/>
  <c r="C166" l="1"/>
  <c r="D166" s="1"/>
  <c r="E166" s="1"/>
  <c r="C167" l="1"/>
  <c r="D167" s="1"/>
  <c r="E167" s="1"/>
  <c r="C168" l="1"/>
  <c r="D168" s="1"/>
  <c r="E168" s="1"/>
  <c r="C169" l="1"/>
  <c r="D169" s="1"/>
  <c r="E169" s="1"/>
  <c r="C170" l="1"/>
  <c r="D170" s="1"/>
  <c r="E170" s="1"/>
  <c r="C171" l="1"/>
  <c r="D171" s="1"/>
  <c r="E171" s="1"/>
  <c r="C172" l="1"/>
  <c r="D172" s="1"/>
  <c r="E172" s="1"/>
  <c r="C173" l="1"/>
  <c r="D173" s="1"/>
  <c r="E173" s="1"/>
  <c r="C174" l="1"/>
  <c r="D174" s="1"/>
  <c r="E174" s="1"/>
  <c r="C175" l="1"/>
  <c r="D175" s="1"/>
  <c r="E175" s="1"/>
  <c r="C176" l="1"/>
  <c r="D176" s="1"/>
  <c r="E176" s="1"/>
  <c r="C177" l="1"/>
  <c r="D177" s="1"/>
  <c r="E177" s="1"/>
  <c r="C178" l="1"/>
  <c r="D178" s="1"/>
  <c r="E178" s="1"/>
  <c r="C179" l="1"/>
  <c r="D179" s="1"/>
  <c r="E179" s="1"/>
  <c r="C180" l="1"/>
  <c r="D180" s="1"/>
  <c r="E180" s="1"/>
  <c r="C181" l="1"/>
  <c r="D181" s="1"/>
  <c r="E181" s="1"/>
  <c r="C182" l="1"/>
  <c r="D182" s="1"/>
  <c r="E182" s="1"/>
  <c r="C183" l="1"/>
  <c r="D183" s="1"/>
  <c r="E183" s="1"/>
  <c r="C184" l="1"/>
  <c r="D184" s="1"/>
  <c r="E184" s="1"/>
  <c r="C185" l="1"/>
  <c r="D185" s="1"/>
  <c r="E185" s="1"/>
  <c r="C186" l="1"/>
  <c r="D186" s="1"/>
  <c r="E186" s="1"/>
  <c r="C187" l="1"/>
  <c r="D187" s="1"/>
  <c r="E187" s="1"/>
  <c r="C188" l="1"/>
  <c r="D188" s="1"/>
  <c r="E188" s="1"/>
  <c r="C189" l="1"/>
  <c r="D189" s="1"/>
  <c r="E189" s="1"/>
  <c r="C190" l="1"/>
  <c r="D190" s="1"/>
  <c r="E190" s="1"/>
  <c r="C191" l="1"/>
  <c r="D191" s="1"/>
  <c r="E191" s="1"/>
  <c r="C192" l="1"/>
  <c r="D192" s="1"/>
  <c r="E192" s="1"/>
  <c r="C193" l="1"/>
  <c r="D193" s="1"/>
  <c r="E193" s="1"/>
  <c r="C194" l="1"/>
  <c r="D194" s="1"/>
  <c r="E194" s="1"/>
  <c r="C195" l="1"/>
  <c r="D195" s="1"/>
  <c r="E195" s="1"/>
  <c r="C196" l="1"/>
  <c r="D196" s="1"/>
  <c r="E196" s="1"/>
  <c r="C197" l="1"/>
  <c r="D197" s="1"/>
  <c r="E197" s="1"/>
  <c r="C198" l="1"/>
  <c r="D198" s="1"/>
  <c r="E198" s="1"/>
  <c r="C199" l="1"/>
  <c r="D199" s="1"/>
  <c r="E199" s="1"/>
  <c r="C200" l="1"/>
  <c r="D200" s="1"/>
  <c r="E200" s="1"/>
  <c r="C201" l="1"/>
  <c r="D201" s="1"/>
  <c r="E201" s="1"/>
  <c r="C202" l="1"/>
  <c r="D202" s="1"/>
  <c r="E202" s="1"/>
  <c r="C203" l="1"/>
  <c r="D203" s="1"/>
  <c r="E203" s="1"/>
  <c r="C204" l="1"/>
  <c r="D204" s="1"/>
  <c r="E204" s="1"/>
  <c r="C205" l="1"/>
  <c r="D205" s="1"/>
  <c r="E205" s="1"/>
  <c r="C206" l="1"/>
  <c r="D206" s="1"/>
  <c r="E206" s="1"/>
  <c r="C207" l="1"/>
  <c r="D207" s="1"/>
  <c r="E207" s="1"/>
  <c r="C208" l="1"/>
  <c r="D208" s="1"/>
  <c r="E208" s="1"/>
  <c r="C209" l="1"/>
  <c r="D209" s="1"/>
  <c r="E209" s="1"/>
  <c r="C210" l="1"/>
  <c r="D210" s="1"/>
  <c r="E210" s="1"/>
  <c r="C211" l="1"/>
  <c r="D211" s="1"/>
  <c r="E211" s="1"/>
  <c r="C212" l="1"/>
  <c r="D212" s="1"/>
  <c r="E212" s="1"/>
  <c r="C213" l="1"/>
  <c r="D213" s="1"/>
  <c r="E213" s="1"/>
  <c r="C214" l="1"/>
  <c r="D214" s="1"/>
  <c r="E214" s="1"/>
  <c r="C215" l="1"/>
  <c r="D215" s="1"/>
  <c r="E215" s="1"/>
  <c r="C216" l="1"/>
  <c r="D216" s="1"/>
  <c r="E216" s="1"/>
  <c r="C217" l="1"/>
  <c r="D217" s="1"/>
  <c r="E217" s="1"/>
  <c r="C218" l="1"/>
  <c r="D218" s="1"/>
  <c r="E218" s="1"/>
  <c r="C219" l="1"/>
  <c r="D219" s="1"/>
  <c r="E219" s="1"/>
  <c r="C220" l="1"/>
  <c r="D220" s="1"/>
  <c r="E220" s="1"/>
  <c r="C221" l="1"/>
  <c r="D221" s="1"/>
  <c r="E221" s="1"/>
  <c r="C222" l="1"/>
  <c r="D222" s="1"/>
  <c r="E222" s="1"/>
  <c r="C223" l="1"/>
  <c r="D223" s="1"/>
  <c r="E223" s="1"/>
  <c r="C224" l="1"/>
  <c r="D224" s="1"/>
  <c r="E224" s="1"/>
  <c r="C225" l="1"/>
  <c r="D225" s="1"/>
  <c r="E225" s="1"/>
  <c r="C226" l="1"/>
  <c r="D226" s="1"/>
  <c r="E226" s="1"/>
  <c r="C227" l="1"/>
  <c r="D227" s="1"/>
  <c r="E227" s="1"/>
  <c r="C228" l="1"/>
  <c r="D228" s="1"/>
  <c r="E228" s="1"/>
  <c r="C229" l="1"/>
  <c r="D229" s="1"/>
  <c r="E229" s="1"/>
  <c r="C230" l="1"/>
  <c r="D230" s="1"/>
  <c r="E230" s="1"/>
  <c r="C231" l="1"/>
  <c r="D231" s="1"/>
  <c r="E231" s="1"/>
  <c r="C232" l="1"/>
  <c r="D232" s="1"/>
  <c r="E232" s="1"/>
  <c r="C233" l="1"/>
  <c r="D233" s="1"/>
  <c r="E233" s="1"/>
  <c r="C234" l="1"/>
  <c r="D234" s="1"/>
  <c r="E234" s="1"/>
  <c r="C235" l="1"/>
  <c r="D235" s="1"/>
  <c r="E235" s="1"/>
  <c r="C236" l="1"/>
  <c r="D236" s="1"/>
  <c r="E236" s="1"/>
  <c r="C237" l="1"/>
  <c r="D237" s="1"/>
  <c r="E237" s="1"/>
  <c r="C238" l="1"/>
  <c r="D238" s="1"/>
  <c r="E238" s="1"/>
  <c r="C239" l="1"/>
  <c r="D239" s="1"/>
  <c r="E239" s="1"/>
  <c r="C240" l="1"/>
  <c r="D240" s="1"/>
  <c r="E240" s="1"/>
  <c r="C241" l="1"/>
  <c r="D241" s="1"/>
  <c r="E241" s="1"/>
  <c r="C242" l="1"/>
  <c r="D242" s="1"/>
  <c r="E242" s="1"/>
  <c r="C243" l="1"/>
  <c r="D243" s="1"/>
  <c r="E243" s="1"/>
  <c r="C244" l="1"/>
  <c r="D244" s="1"/>
  <c r="E244" s="1"/>
  <c r="C245" l="1"/>
  <c r="D245" s="1"/>
  <c r="E245" s="1"/>
  <c r="C246" l="1"/>
  <c r="D246" s="1"/>
  <c r="E246" s="1"/>
  <c r="C247" l="1"/>
  <c r="D247" s="1"/>
  <c r="E247" s="1"/>
  <c r="C248" l="1"/>
  <c r="D248" s="1"/>
  <c r="E248" s="1"/>
  <c r="C249" l="1"/>
  <c r="D249" s="1"/>
  <c r="E249" s="1"/>
  <c r="C250" l="1"/>
  <c r="D250" s="1"/>
  <c r="E250" s="1"/>
  <c r="C251" l="1"/>
  <c r="D251" s="1"/>
  <c r="E251" s="1"/>
  <c r="C252" l="1"/>
  <c r="D252" s="1"/>
  <c r="E252" s="1"/>
  <c r="C253" l="1"/>
  <c r="D253" s="1"/>
  <c r="E253" s="1"/>
  <c r="C254" l="1"/>
  <c r="D254" s="1"/>
  <c r="E254" s="1"/>
  <c r="C255" l="1"/>
  <c r="D255" s="1"/>
  <c r="E255" s="1"/>
  <c r="C256" l="1"/>
  <c r="D256" s="1"/>
  <c r="E256" s="1"/>
  <c r="C257" l="1"/>
  <c r="D257" s="1"/>
  <c r="E257" s="1"/>
  <c r="C258" l="1"/>
  <c r="D258" s="1"/>
  <c r="E258" s="1"/>
  <c r="C259" l="1"/>
  <c r="D259" s="1"/>
  <c r="E259" s="1"/>
  <c r="C260" l="1"/>
  <c r="D260" s="1"/>
  <c r="E260" s="1"/>
  <c r="C261" l="1"/>
  <c r="D261" s="1"/>
  <c r="E261" s="1"/>
  <c r="C262" l="1"/>
  <c r="D262" s="1"/>
  <c r="E262" s="1"/>
  <c r="C263" l="1"/>
  <c r="D263" s="1"/>
  <c r="E263" s="1"/>
  <c r="C264" l="1"/>
  <c r="D264" s="1"/>
  <c r="E264" s="1"/>
  <c r="C265" l="1"/>
  <c r="D265" s="1"/>
  <c r="E265" s="1"/>
  <c r="C266" l="1"/>
  <c r="D266" s="1"/>
  <c r="E266" s="1"/>
  <c r="C267" l="1"/>
  <c r="D267" s="1"/>
  <c r="E267" s="1"/>
  <c r="C268" l="1"/>
  <c r="D268" s="1"/>
  <c r="E268" s="1"/>
  <c r="C269" l="1"/>
  <c r="D269" s="1"/>
  <c r="E269" s="1"/>
  <c r="C270" l="1"/>
  <c r="D270" s="1"/>
  <c r="E270" s="1"/>
  <c r="C271" l="1"/>
  <c r="D271" s="1"/>
  <c r="E271" s="1"/>
  <c r="C272" l="1"/>
  <c r="D272" s="1"/>
  <c r="E272" s="1"/>
  <c r="C273" l="1"/>
  <c r="D273" s="1"/>
  <c r="E273" s="1"/>
  <c r="C274" l="1"/>
  <c r="D274" s="1"/>
  <c r="E274" s="1"/>
  <c r="C275" l="1"/>
  <c r="D275" s="1"/>
  <c r="E275" s="1"/>
  <c r="C276" l="1"/>
  <c r="D276" s="1"/>
  <c r="E276" s="1"/>
  <c r="C277" l="1"/>
  <c r="D277" s="1"/>
  <c r="E277" s="1"/>
  <c r="C278" l="1"/>
  <c r="D278" s="1"/>
  <c r="E278" s="1"/>
  <c r="C279" l="1"/>
  <c r="D279" s="1"/>
  <c r="E279" s="1"/>
  <c r="C280" l="1"/>
  <c r="D280" s="1"/>
  <c r="E280" s="1"/>
  <c r="C281" l="1"/>
  <c r="D281" s="1"/>
  <c r="E281" s="1"/>
  <c r="C282" l="1"/>
  <c r="D282" s="1"/>
  <c r="E282" s="1"/>
  <c r="C283" l="1"/>
  <c r="D283" s="1"/>
  <c r="E283" s="1"/>
  <c r="C284" l="1"/>
  <c r="D284" s="1"/>
  <c r="E284" s="1"/>
  <c r="C285" l="1"/>
  <c r="D285" s="1"/>
  <c r="E285" s="1"/>
  <c r="C286" l="1"/>
  <c r="D286" s="1"/>
  <c r="E286" s="1"/>
  <c r="C287" l="1"/>
  <c r="D287" s="1"/>
  <c r="E287" s="1"/>
  <c r="C288" l="1"/>
  <c r="D288" s="1"/>
  <c r="E288" s="1"/>
  <c r="C289" l="1"/>
  <c r="D289" s="1"/>
  <c r="E289" s="1"/>
  <c r="C290" l="1"/>
  <c r="D290" s="1"/>
  <c r="E290" s="1"/>
  <c r="C291" l="1"/>
  <c r="D291" s="1"/>
  <c r="E291" s="1"/>
  <c r="C292" l="1"/>
  <c r="D292" s="1"/>
  <c r="E292" s="1"/>
  <c r="C293" l="1"/>
  <c r="D293" s="1"/>
  <c r="E293" s="1"/>
  <c r="C294" l="1"/>
  <c r="D294" s="1"/>
  <c r="E294" s="1"/>
  <c r="C295" l="1"/>
  <c r="D295" s="1"/>
  <c r="E295" s="1"/>
  <c r="C296" l="1"/>
  <c r="D296" s="1"/>
  <c r="E296" s="1"/>
  <c r="C297" l="1"/>
  <c r="D297" s="1"/>
  <c r="E297" s="1"/>
  <c r="C298" l="1"/>
  <c r="D298" s="1"/>
  <c r="E298" s="1"/>
  <c r="C299" l="1"/>
  <c r="D299" s="1"/>
  <c r="E299" s="1"/>
  <c r="C300" l="1"/>
  <c r="D300" s="1"/>
  <c r="E300" s="1"/>
  <c r="C301" l="1"/>
  <c r="D301" s="1"/>
  <c r="E301" s="1"/>
  <c r="C302" l="1"/>
  <c r="D302" s="1"/>
  <c r="E302" s="1"/>
  <c r="C303" l="1"/>
  <c r="D303" s="1"/>
  <c r="E303" s="1"/>
  <c r="C304" l="1"/>
  <c r="D304" s="1"/>
  <c r="E304" s="1"/>
  <c r="C305" l="1"/>
  <c r="D305" s="1"/>
  <c r="E305" s="1"/>
  <c r="C306" l="1"/>
  <c r="D306" s="1"/>
  <c r="E306" s="1"/>
  <c r="C307" l="1"/>
  <c r="D307" s="1"/>
  <c r="E307" s="1"/>
  <c r="C308" l="1"/>
  <c r="D308" s="1"/>
  <c r="E308" s="1"/>
  <c r="C309" l="1"/>
  <c r="D309" s="1"/>
  <c r="E309" s="1"/>
  <c r="C310" l="1"/>
  <c r="D310" s="1"/>
  <c r="E310" s="1"/>
  <c r="C311" l="1"/>
  <c r="D311" s="1"/>
  <c r="E311" s="1"/>
  <c r="C312" l="1"/>
  <c r="D312" s="1"/>
  <c r="E312" s="1"/>
  <c r="C313" l="1"/>
  <c r="D313" s="1"/>
  <c r="E313" s="1"/>
  <c r="C314" l="1"/>
  <c r="D314" s="1"/>
  <c r="E314" s="1"/>
  <c r="C315" l="1"/>
  <c r="D315" s="1"/>
  <c r="E315" s="1"/>
  <c r="C316" l="1"/>
  <c r="D316" s="1"/>
  <c r="E316" s="1"/>
  <c r="C317" l="1"/>
  <c r="D317" s="1"/>
  <c r="E317" s="1"/>
  <c r="C318" l="1"/>
  <c r="D318" s="1"/>
  <c r="E318" s="1"/>
  <c r="C319" l="1"/>
  <c r="D319" s="1"/>
  <c r="E319" s="1"/>
</calcChain>
</file>

<file path=xl/comments1.xml><?xml version="1.0" encoding="utf-8"?>
<comments xmlns="http://schemas.openxmlformats.org/spreadsheetml/2006/main">
  <authors>
    <author>01815</author>
  </authors>
  <commentList>
    <comment ref="E4" authorId="0">
      <text>
        <r>
          <rPr>
            <sz val="9"/>
            <color indexed="81"/>
            <rFont val="Tahoma"/>
            <family val="2"/>
          </rPr>
          <t xml:space="preserve">
Enter di green area only</t>
        </r>
      </text>
    </comment>
  </commentList>
</comments>
</file>

<file path=xl/comments2.xml><?xml version="1.0" encoding="utf-8"?>
<comments xmlns="http://schemas.openxmlformats.org/spreadsheetml/2006/main">
  <authors>
    <author>Jon</author>
  </authors>
  <commentList>
    <comment ref="J2" authorId="0">
      <text>
        <r>
          <rPr>
            <b/>
            <u/>
            <sz val="8"/>
            <color indexed="81"/>
            <rFont val="Tahoma"/>
            <family val="2"/>
          </rPr>
          <t xml:space="preserve">Limited Use Policy
</t>
        </r>
        <r>
          <rPr>
            <sz val="8"/>
            <color indexed="81"/>
            <rFont val="Tahoma"/>
            <family val="2"/>
          </rPr>
          <t xml:space="preserve">You may make archival copies and customize this template (the "Software") for </t>
        </r>
        <r>
          <rPr>
            <b/>
            <sz val="8"/>
            <color indexed="81"/>
            <rFont val="Tahoma"/>
            <family val="2"/>
          </rPr>
          <t>personal and noncommercial use only</t>
        </r>
        <r>
          <rPr>
            <sz val="8"/>
            <color indexed="81"/>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color indexed="81"/>
            <rFont val="Tahoma"/>
            <family val="2"/>
          </rPr>
          <t xml:space="preserve"> without the express written permission of Vertex42 LLC.
</t>
        </r>
        <r>
          <rPr>
            <b/>
            <sz val="8"/>
            <color indexed="81"/>
            <rFont val="Tahoma"/>
            <family val="2"/>
          </rPr>
          <t>You may not remove or alter any logo, trademark, copyright, disclaimer, brand, hyperlink, terms of use, attribution, or other proprietary notices or marks within this software.</t>
        </r>
        <r>
          <rPr>
            <sz val="8"/>
            <color indexed="81"/>
            <rFont val="Tahoma"/>
            <family val="2"/>
          </rPr>
          <t xml:space="preserve">
We define </t>
        </r>
        <r>
          <rPr>
            <b/>
            <sz val="8"/>
            <color indexed="81"/>
            <rFont val="Tahoma"/>
            <family val="2"/>
          </rPr>
          <t>"Personal use"</t>
        </r>
        <r>
          <rPr>
            <sz val="8"/>
            <color indexed="81"/>
            <rFont val="Tahoma"/>
            <family val="2"/>
          </rPr>
          <t xml:space="preserve"> as </t>
        </r>
        <r>
          <rPr>
            <b/>
            <sz val="8"/>
            <color indexed="10"/>
            <rFont val="Tahoma"/>
            <family val="2"/>
          </rPr>
          <t>Non-Commercial</t>
        </r>
        <r>
          <rPr>
            <sz val="8"/>
            <color indexed="81"/>
            <rFont val="Tahoma"/>
            <family val="2"/>
          </rPr>
          <t xml:space="preserve"> use by you, your family, or by your close personal friends, on your own personal computer.
We define </t>
        </r>
        <r>
          <rPr>
            <b/>
            <sz val="8"/>
            <color indexed="81"/>
            <rFont val="Tahoma"/>
            <family val="2"/>
          </rPr>
          <t>"Commercial use"</t>
        </r>
        <r>
          <rPr>
            <sz val="8"/>
            <color indexed="81"/>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color indexed="81"/>
            <rFont val="Tahoma"/>
            <family val="2"/>
          </rPr>
          <t>Caution:</t>
        </r>
        <r>
          <rPr>
            <sz val="8"/>
            <color indexed="81"/>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PoolPC</author>
  </authors>
  <commentList>
    <comment ref="C8" authorId="0">
      <text>
        <r>
          <rPr>
            <sz val="8"/>
            <color indexed="81"/>
            <rFont val="Tahoma"/>
            <family val="2"/>
          </rPr>
          <t xml:space="preserve"> -ve value if u sell ur unit;
+ve value if u buy</t>
        </r>
      </text>
    </comment>
  </commentList>
</comments>
</file>

<file path=xl/sharedStrings.xml><?xml version="1.0" encoding="utf-8"?>
<sst xmlns="http://schemas.openxmlformats.org/spreadsheetml/2006/main" count="90" uniqueCount="85">
  <si>
    <t>min payment</t>
  </si>
  <si>
    <t>baki</t>
  </si>
  <si>
    <t>interest charge</t>
  </si>
  <si>
    <t>jumlah hari</t>
  </si>
  <si>
    <t>dividen ASB</t>
  </si>
  <si>
    <t>Armotization</t>
  </si>
  <si>
    <t>modal</t>
  </si>
  <si>
    <t>Excel Amortization Formulas</t>
  </si>
  <si>
    <t>http://www.vertex42.com/ExcelArticles/amortization-formulas.html</t>
  </si>
  <si>
    <t>© 2005 Vertex42 LLC</t>
  </si>
  <si>
    <t>Formula Help</t>
  </si>
  <si>
    <r>
      <t>PMT</t>
    </r>
    <r>
      <rPr>
        <sz val="11"/>
        <color theme="1"/>
        <rFont val="Calibri"/>
        <family val="2"/>
        <scheme val="minor"/>
      </rPr>
      <t>(</t>
    </r>
    <r>
      <rPr>
        <b/>
        <sz val="10"/>
        <rFont val="Tahoma"/>
        <family val="2"/>
      </rPr>
      <t>r</t>
    </r>
    <r>
      <rPr>
        <sz val="11"/>
        <color theme="1"/>
        <rFont val="Calibri"/>
        <family val="2"/>
        <scheme val="minor"/>
      </rPr>
      <t>,</t>
    </r>
    <r>
      <rPr>
        <b/>
        <sz val="10"/>
        <rFont val="Tahoma"/>
        <family val="2"/>
      </rPr>
      <t>N</t>
    </r>
    <r>
      <rPr>
        <sz val="11"/>
        <color theme="1"/>
        <rFont val="Calibri"/>
        <family val="2"/>
        <scheme val="minor"/>
      </rPr>
      <t>,</t>
    </r>
    <r>
      <rPr>
        <b/>
        <sz val="10"/>
        <rFont val="Tahoma"/>
        <family val="2"/>
      </rPr>
      <t>L</t>
    </r>
    <r>
      <rPr>
        <sz val="11"/>
        <color theme="1"/>
        <rFont val="Calibri"/>
        <family val="2"/>
        <scheme val="minor"/>
      </rPr>
      <t>)</t>
    </r>
  </si>
  <si>
    <t>Inputs</t>
  </si>
  <si>
    <r>
      <t>NPER</t>
    </r>
    <r>
      <rPr>
        <sz val="11"/>
        <color theme="1"/>
        <rFont val="Calibri"/>
        <family val="2"/>
        <scheme val="minor"/>
      </rPr>
      <t>(</t>
    </r>
    <r>
      <rPr>
        <b/>
        <sz val="10"/>
        <rFont val="Tahoma"/>
        <family val="2"/>
      </rPr>
      <t>r</t>
    </r>
    <r>
      <rPr>
        <sz val="11"/>
        <color theme="1"/>
        <rFont val="Calibri"/>
        <family val="2"/>
        <scheme val="minor"/>
      </rPr>
      <t>,</t>
    </r>
    <r>
      <rPr>
        <b/>
        <sz val="10"/>
        <rFont val="Tahoma"/>
        <family val="2"/>
      </rPr>
      <t>p</t>
    </r>
    <r>
      <rPr>
        <sz val="11"/>
        <color theme="1"/>
        <rFont val="Calibri"/>
        <family val="2"/>
        <scheme val="minor"/>
      </rPr>
      <t>,</t>
    </r>
    <r>
      <rPr>
        <b/>
        <sz val="10"/>
        <rFont val="Tahoma"/>
        <family val="2"/>
      </rPr>
      <t>L</t>
    </r>
    <r>
      <rPr>
        <sz val="11"/>
        <color theme="1"/>
        <rFont val="Calibri"/>
        <family val="2"/>
        <scheme val="minor"/>
      </rPr>
      <t>)</t>
    </r>
  </si>
  <si>
    <r>
      <t>CUMIPMT</t>
    </r>
    <r>
      <rPr>
        <sz val="11"/>
        <color theme="1"/>
        <rFont val="Calibri"/>
        <family val="2"/>
        <scheme val="minor"/>
      </rPr>
      <t>(</t>
    </r>
    <r>
      <rPr>
        <b/>
        <sz val="10"/>
        <rFont val="Tahoma"/>
        <family val="2"/>
      </rPr>
      <t>r</t>
    </r>
    <r>
      <rPr>
        <sz val="11"/>
        <color theme="1"/>
        <rFont val="Calibri"/>
        <family val="2"/>
        <scheme val="minor"/>
      </rPr>
      <t>,</t>
    </r>
    <r>
      <rPr>
        <b/>
        <sz val="10"/>
        <rFont val="Tahoma"/>
        <family val="2"/>
      </rPr>
      <t>N</t>
    </r>
    <r>
      <rPr>
        <sz val="11"/>
        <color theme="1"/>
        <rFont val="Calibri"/>
        <family val="2"/>
        <scheme val="minor"/>
      </rPr>
      <t>,</t>
    </r>
    <r>
      <rPr>
        <b/>
        <sz val="10"/>
        <rFont val="Tahoma"/>
        <family val="2"/>
      </rPr>
      <t>L</t>
    </r>
    <r>
      <rPr>
        <sz val="11"/>
        <color theme="1"/>
        <rFont val="Calibri"/>
        <family val="2"/>
        <scheme val="minor"/>
      </rPr>
      <t>,1,</t>
    </r>
    <r>
      <rPr>
        <b/>
        <sz val="10"/>
        <rFont val="Tahoma"/>
        <family val="2"/>
      </rPr>
      <t>n</t>
    </r>
    <r>
      <rPr>
        <sz val="11"/>
        <color theme="1"/>
        <rFont val="Calibri"/>
        <family val="2"/>
        <scheme val="minor"/>
      </rPr>
      <t>,0)</t>
    </r>
  </si>
  <si>
    <t>Loan Amount</t>
  </si>
  <si>
    <r>
      <t>CUMPRINC</t>
    </r>
    <r>
      <rPr>
        <sz val="11"/>
        <color theme="1"/>
        <rFont val="Calibri"/>
        <family val="2"/>
        <scheme val="minor"/>
      </rPr>
      <t>(</t>
    </r>
    <r>
      <rPr>
        <b/>
        <sz val="10"/>
        <rFont val="Tahoma"/>
        <family val="2"/>
      </rPr>
      <t>r</t>
    </r>
    <r>
      <rPr>
        <sz val="11"/>
        <color theme="1"/>
        <rFont val="Calibri"/>
        <family val="2"/>
        <scheme val="minor"/>
      </rPr>
      <t>,</t>
    </r>
    <r>
      <rPr>
        <b/>
        <sz val="10"/>
        <rFont val="Tahoma"/>
        <family val="2"/>
      </rPr>
      <t>N</t>
    </r>
    <r>
      <rPr>
        <sz val="11"/>
        <color theme="1"/>
        <rFont val="Calibri"/>
        <family val="2"/>
        <scheme val="minor"/>
      </rPr>
      <t>,</t>
    </r>
    <r>
      <rPr>
        <b/>
        <sz val="10"/>
        <rFont val="Tahoma"/>
        <family val="2"/>
      </rPr>
      <t>L</t>
    </r>
    <r>
      <rPr>
        <sz val="11"/>
        <color theme="1"/>
        <rFont val="Calibri"/>
        <family val="2"/>
        <scheme val="minor"/>
      </rPr>
      <t>,1,</t>
    </r>
    <r>
      <rPr>
        <b/>
        <sz val="10"/>
        <rFont val="Tahoma"/>
        <family val="2"/>
      </rPr>
      <t>n</t>
    </r>
    <r>
      <rPr>
        <sz val="11"/>
        <color theme="1"/>
        <rFont val="Calibri"/>
        <family val="2"/>
        <scheme val="minor"/>
      </rPr>
      <t>,0)</t>
    </r>
  </si>
  <si>
    <t>Annual Interest Rate</t>
  </si>
  <si>
    <r>
      <t xml:space="preserve">NewBalance = </t>
    </r>
    <r>
      <rPr>
        <b/>
        <sz val="10"/>
        <rFont val="Tahoma"/>
        <family val="2"/>
      </rPr>
      <t>L</t>
    </r>
    <r>
      <rPr>
        <sz val="11"/>
        <color theme="1"/>
        <rFont val="Calibri"/>
        <family val="2"/>
        <scheme val="minor"/>
      </rPr>
      <t>(1-((1+</t>
    </r>
    <r>
      <rPr>
        <b/>
        <sz val="10"/>
        <rFont val="Tahoma"/>
        <family val="2"/>
      </rPr>
      <t>r</t>
    </r>
    <r>
      <rPr>
        <sz val="11"/>
        <color theme="1"/>
        <rFont val="Calibri"/>
        <family val="2"/>
        <scheme val="minor"/>
      </rPr>
      <t>)^</t>
    </r>
    <r>
      <rPr>
        <b/>
        <sz val="10"/>
        <rFont val="Tahoma"/>
        <family val="2"/>
      </rPr>
      <t>n</t>
    </r>
    <r>
      <rPr>
        <sz val="11"/>
        <color theme="1"/>
        <rFont val="Calibri"/>
        <family val="2"/>
        <scheme val="minor"/>
      </rPr>
      <t>-1)/((1+</t>
    </r>
    <r>
      <rPr>
        <b/>
        <sz val="10"/>
        <rFont val="Tahoma"/>
        <family val="2"/>
      </rPr>
      <t>r</t>
    </r>
    <r>
      <rPr>
        <sz val="11"/>
        <color theme="1"/>
        <rFont val="Calibri"/>
        <family val="2"/>
        <scheme val="minor"/>
      </rPr>
      <t>)^</t>
    </r>
    <r>
      <rPr>
        <b/>
        <sz val="10"/>
        <rFont val="Tahoma"/>
        <family val="2"/>
      </rPr>
      <t>N</t>
    </r>
    <r>
      <rPr>
        <sz val="11"/>
        <color theme="1"/>
        <rFont val="Calibri"/>
        <family val="2"/>
        <scheme val="minor"/>
      </rPr>
      <t>-1)</t>
    </r>
  </si>
  <si>
    <t>Term of Loan in Years</t>
  </si>
  <si>
    <r>
      <t>r</t>
    </r>
    <r>
      <rPr>
        <sz val="11"/>
        <color theme="1"/>
        <rFont val="Calibri"/>
        <family val="2"/>
        <scheme val="minor"/>
      </rPr>
      <t xml:space="preserve"> : Monthly Interest Rate</t>
    </r>
  </si>
  <si>
    <t>Summary</t>
  </si>
  <si>
    <r>
      <t>n</t>
    </r>
    <r>
      <rPr>
        <sz val="11"/>
        <color theme="1"/>
        <rFont val="Calibri"/>
        <family val="2"/>
        <scheme val="minor"/>
      </rPr>
      <t xml:space="preserve"> : Number of Months</t>
    </r>
  </si>
  <si>
    <r>
      <t>N</t>
    </r>
    <r>
      <rPr>
        <sz val="11"/>
        <color theme="1"/>
        <rFont val="Calibri"/>
        <family val="2"/>
        <scheme val="minor"/>
      </rPr>
      <t xml:space="preserve"> : Total Number of Months</t>
    </r>
  </si>
  <si>
    <t>Monthly Payment</t>
  </si>
  <si>
    <r>
      <t>L</t>
    </r>
    <r>
      <rPr>
        <sz val="11"/>
        <color theme="1"/>
        <rFont val="Calibri"/>
        <family val="2"/>
        <scheme val="minor"/>
      </rPr>
      <t xml:space="preserve"> : Loan Amount</t>
    </r>
  </si>
  <si>
    <t># of Payments</t>
  </si>
  <si>
    <r>
      <t>p</t>
    </r>
    <r>
      <rPr>
        <sz val="11"/>
        <color theme="1"/>
        <rFont val="Calibri"/>
        <family val="2"/>
        <scheme val="minor"/>
      </rPr>
      <t xml:space="preserve"> : Monthly Payment</t>
    </r>
  </si>
  <si>
    <t>Total Payment</t>
  </si>
  <si>
    <t>Total Interest</t>
  </si>
  <si>
    <t>[42]</t>
  </si>
  <si>
    <r>
      <t>Note:</t>
    </r>
    <r>
      <rPr>
        <sz val="11"/>
        <color theme="1"/>
        <rFont val="Calibri"/>
        <family val="2"/>
        <scheme val="minor"/>
      </rPr>
      <t xml:space="preserve"> CUMIPMT &amp; CUMPRINC</t>
    </r>
  </si>
  <si>
    <t>require the Analysis ToolPak add-in</t>
  </si>
  <si>
    <t>Month</t>
  </si>
  <si>
    <t>Payment</t>
  </si>
  <si>
    <t>Interest</t>
  </si>
  <si>
    <t>Principal</t>
  </si>
  <si>
    <t>Balance</t>
  </si>
  <si>
    <t>Year</t>
  </si>
  <si>
    <t>Cumulative Interest</t>
  </si>
  <si>
    <t>Cumulative Principal</t>
  </si>
  <si>
    <t>Start Date</t>
  </si>
  <si>
    <t>Amount</t>
  </si>
  <si>
    <t>Adjustment</t>
  </si>
  <si>
    <t>Dividend 
Rate</t>
  </si>
  <si>
    <t>Bonus 
Rate</t>
  </si>
  <si>
    <t>Beginning 
Amount</t>
  </si>
  <si>
    <t>Dividend</t>
  </si>
  <si>
    <t>Bonus</t>
  </si>
  <si>
    <t>Ending 
Amount</t>
  </si>
  <si>
    <t>monthly</t>
  </si>
  <si>
    <t>yearly</t>
  </si>
  <si>
    <t>Jan</t>
  </si>
  <si>
    <t>Feb</t>
  </si>
  <si>
    <t>Mar</t>
  </si>
  <si>
    <t>Apr</t>
  </si>
  <si>
    <t>May</t>
  </si>
  <si>
    <t>Jun</t>
  </si>
  <si>
    <t>Jul</t>
  </si>
  <si>
    <t>Aug</t>
  </si>
  <si>
    <t>Sep</t>
  </si>
  <si>
    <t>Oct</t>
  </si>
  <si>
    <t>Nov</t>
  </si>
  <si>
    <t>Dec</t>
  </si>
  <si>
    <t>ASB Unit</t>
  </si>
  <si>
    <t>ASB</t>
  </si>
  <si>
    <t>Insuran</t>
  </si>
  <si>
    <t>Loan ASB</t>
  </si>
  <si>
    <t>insuran for asb loan (anggaran)</t>
  </si>
  <si>
    <t>withdrawal fee (3%)</t>
  </si>
  <si>
    <t>Total pinjaman (+CA fee)</t>
  </si>
  <si>
    <t>kredit limit hendaklah 
minimum (50%)</t>
  </si>
  <si>
    <t>CA</t>
  </si>
  <si>
    <t xml:space="preserve"> CC interest rate (yearly) %</t>
  </si>
  <si>
    <t>www.perjalananku.com</t>
  </si>
  <si>
    <t>Cash advance fee</t>
  </si>
  <si>
    <t>%</t>
  </si>
  <si>
    <t>* cth kad kredit bank rakyat</t>
  </si>
  <si>
    <t>3% atau RM30 yang mana yang lebih tinggi bagi sekali pengeluaran</t>
  </si>
  <si>
    <t>Bank</t>
  </si>
  <si>
    <t>minimum fee (RM)</t>
  </si>
  <si>
    <t>last review = 6 julai 2012 - tambah condition CA fee</t>
  </si>
  <si>
    <t>cash in hand after Terminate LASB</t>
  </si>
  <si>
    <t>profit %</t>
  </si>
  <si>
    <t>baki 
(dividen  - CC outstanding)
*LASB masih ada</t>
  </si>
</sst>
</file>

<file path=xl/styles.xml><?xml version="1.0" encoding="utf-8"?>
<styleSheet xmlns="http://schemas.openxmlformats.org/spreadsheetml/2006/main">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409]mmm\-yy;@"/>
    <numFmt numFmtId="167" formatCode="0.0%"/>
  </numFmts>
  <fonts count="24">
    <font>
      <sz val="11"/>
      <color theme="1"/>
      <name val="Calibri"/>
      <family val="2"/>
      <scheme val="minor"/>
    </font>
    <font>
      <sz val="11"/>
      <color theme="1"/>
      <name val="Calibri"/>
      <family val="2"/>
      <scheme val="minor"/>
    </font>
    <font>
      <sz val="10"/>
      <name val="Tahoma"/>
      <family val="2"/>
    </font>
    <font>
      <b/>
      <sz val="18"/>
      <name val="Arial"/>
      <family val="2"/>
    </font>
    <font>
      <u/>
      <sz val="10"/>
      <color indexed="12"/>
      <name val="Verdana"/>
    </font>
    <font>
      <u/>
      <sz val="8"/>
      <color indexed="12"/>
      <name val="Arial"/>
      <family val="2"/>
    </font>
    <font>
      <sz val="8"/>
      <name val="Arial"/>
      <family val="2"/>
    </font>
    <font>
      <b/>
      <sz val="12"/>
      <name val="Tahoma"/>
      <family val="2"/>
    </font>
    <font>
      <sz val="10"/>
      <color indexed="12"/>
      <name val="Tahoma"/>
      <family val="2"/>
    </font>
    <font>
      <b/>
      <sz val="10"/>
      <name val="Tahoma"/>
      <family val="2"/>
    </font>
    <font>
      <sz val="10"/>
      <name val="Arial"/>
    </font>
    <font>
      <sz val="2"/>
      <color indexed="9"/>
      <name val="Tahoma"/>
      <family val="2"/>
    </font>
    <font>
      <sz val="8"/>
      <name val="Tahoma"/>
      <family val="2"/>
    </font>
    <font>
      <b/>
      <u/>
      <sz val="8"/>
      <color indexed="81"/>
      <name val="Tahoma"/>
      <family val="2"/>
    </font>
    <font>
      <sz val="8"/>
      <color indexed="81"/>
      <name val="Tahoma"/>
      <family val="2"/>
    </font>
    <font>
      <b/>
      <sz val="8"/>
      <color indexed="81"/>
      <name val="Tahoma"/>
      <family val="2"/>
    </font>
    <font>
      <b/>
      <sz val="8"/>
      <color indexed="10"/>
      <name val="Tahoma"/>
      <family val="2"/>
    </font>
    <font>
      <sz val="10"/>
      <name val="Arial"/>
      <family val="2"/>
    </font>
    <font>
      <b/>
      <sz val="9"/>
      <name val="Arial"/>
      <family val="2"/>
    </font>
    <font>
      <sz val="11"/>
      <name val="Calibri"/>
      <family val="2"/>
      <scheme val="minor"/>
    </font>
    <font>
      <sz val="8"/>
      <color theme="0"/>
      <name val="Arial"/>
      <family val="2"/>
    </font>
    <font>
      <sz val="10"/>
      <color theme="0"/>
      <name val="Arial"/>
      <family val="2"/>
    </font>
    <font>
      <b/>
      <sz val="10"/>
      <color theme="0"/>
      <name val="Arial"/>
      <family val="2"/>
    </font>
    <font>
      <sz val="9"/>
      <color indexed="81"/>
      <name val="Tahoma"/>
      <family val="2"/>
    </font>
  </fonts>
  <fills count="13">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theme="0"/>
        <bgColor indexed="22"/>
      </patternFill>
    </fill>
    <fill>
      <patternFill patternType="solid">
        <fgColor theme="9"/>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44"/>
      </left>
      <right style="medium">
        <color indexed="44"/>
      </right>
      <top style="medium">
        <color indexed="44"/>
      </top>
      <bottom style="medium">
        <color indexed="44"/>
      </bottom>
      <diagonal/>
    </border>
    <border>
      <left/>
      <right/>
      <top/>
      <bottom style="medium">
        <color indexed="55"/>
      </bottom>
      <diagonal/>
    </border>
    <border>
      <left/>
      <right/>
      <top/>
      <bottom style="thin">
        <color indexed="64"/>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top/>
      <bottom style="thin">
        <color indexed="55"/>
      </bottom>
      <diagonal/>
    </border>
    <border>
      <left/>
      <right style="thin">
        <color indexed="22"/>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44" fontId="10" fillId="0" borderId="0" applyFont="0" applyFill="0" applyBorder="0" applyAlignment="0" applyProtection="0"/>
    <xf numFmtId="9" fontId="10" fillId="0" borderId="0" applyFont="0" applyFill="0" applyBorder="0" applyAlignment="0" applyProtection="0"/>
    <xf numFmtId="0" fontId="17" fillId="0" borderId="0"/>
    <xf numFmtId="44" fontId="17" fillId="0" borderId="0" applyFont="0" applyFill="0" applyBorder="0" applyAlignment="0" applyProtection="0"/>
    <xf numFmtId="43" fontId="1" fillId="0" borderId="0" applyFont="0" applyFill="0" applyBorder="0" applyAlignment="0" applyProtection="0"/>
  </cellStyleXfs>
  <cellXfs count="118">
    <xf numFmtId="0" fontId="0" fillId="0" borderId="0" xfId="0"/>
    <xf numFmtId="0" fontId="0" fillId="0" borderId="0" xfId="0" applyAlignment="1">
      <alignment horizontal="center" vertical="center"/>
    </xf>
    <xf numFmtId="0" fontId="3" fillId="4" borderId="0" xfId="2" applyFont="1" applyFill="1" applyAlignment="1">
      <alignment vertical="center"/>
    </xf>
    <xf numFmtId="0" fontId="2" fillId="4" borderId="0" xfId="2" applyFont="1" applyFill="1"/>
    <xf numFmtId="0" fontId="2" fillId="0" borderId="0" xfId="2" applyFont="1"/>
    <xf numFmtId="0" fontId="5" fillId="0" borderId="0" xfId="3" applyFont="1" applyAlignment="1" applyProtection="1">
      <alignment horizontal="left"/>
    </xf>
    <xf numFmtId="0" fontId="6" fillId="0" borderId="0" xfId="2" applyFont="1" applyFill="1" applyBorder="1" applyAlignment="1">
      <alignment horizontal="right"/>
    </xf>
    <xf numFmtId="0" fontId="7" fillId="0" borderId="0" xfId="2" applyFont="1"/>
    <xf numFmtId="0" fontId="8" fillId="0" borderId="0" xfId="2" applyFont="1"/>
    <xf numFmtId="0" fontId="9" fillId="5" borderId="0" xfId="2" applyFont="1" applyFill="1" applyAlignment="1">
      <alignment horizontal="left" indent="1"/>
    </xf>
    <xf numFmtId="0" fontId="2" fillId="5" borderId="0" xfId="2" applyFont="1" applyFill="1"/>
    <xf numFmtId="0" fontId="2" fillId="0" borderId="0" xfId="2" applyFont="1" applyAlignment="1">
      <alignment horizontal="right" indent="1"/>
    </xf>
    <xf numFmtId="164" fontId="2" fillId="0" borderId="2" xfId="4" applyNumberFormat="1" applyFont="1" applyFill="1" applyBorder="1"/>
    <xf numFmtId="0" fontId="9" fillId="0" borderId="0" xfId="2" applyFont="1"/>
    <xf numFmtId="8" fontId="2" fillId="6" borderId="0" xfId="2" applyNumberFormat="1" applyFont="1" applyFill="1" applyProtection="1"/>
    <xf numFmtId="0" fontId="2" fillId="6" borderId="0" xfId="5" applyNumberFormat="1" applyFont="1" applyFill="1" applyAlignment="1">
      <alignment horizontal="right"/>
    </xf>
    <xf numFmtId="0" fontId="2" fillId="0" borderId="0" xfId="2" applyFont="1" applyFill="1" applyBorder="1" applyAlignment="1">
      <alignment horizontal="right" indent="1"/>
    </xf>
    <xf numFmtId="43" fontId="2" fillId="0" borderId="0" xfId="2" applyNumberFormat="1" applyFont="1"/>
    <xf numFmtId="0" fontId="11" fillId="0" borderId="0" xfId="2" applyFont="1"/>
    <xf numFmtId="10" fontId="2" fillId="0" borderId="0" xfId="5" applyNumberFormat="1" applyFont="1"/>
    <xf numFmtId="0" fontId="9" fillId="5" borderId="3" xfId="2" applyFont="1" applyFill="1" applyBorder="1" applyAlignment="1">
      <alignment horizontal="center"/>
    </xf>
    <xf numFmtId="0" fontId="9" fillId="5" borderId="3" xfId="2" applyFont="1" applyFill="1" applyBorder="1" applyAlignment="1">
      <alignment horizontal="right"/>
    </xf>
    <xf numFmtId="0" fontId="9" fillId="5" borderId="3" xfId="2" applyFont="1" applyFill="1" applyBorder="1" applyAlignment="1">
      <alignment horizontal="right" wrapText="1"/>
    </xf>
    <xf numFmtId="0" fontId="2" fillId="0" borderId="0" xfId="2" applyFont="1" applyAlignment="1"/>
    <xf numFmtId="0" fontId="12" fillId="6" borderId="0" xfId="2" applyFont="1" applyFill="1" applyAlignment="1">
      <alignment horizontal="center"/>
    </xf>
    <xf numFmtId="7" fontId="12" fillId="6" borderId="0" xfId="2" applyNumberFormat="1" applyFont="1" applyFill="1" applyProtection="1"/>
    <xf numFmtId="0" fontId="12" fillId="0" borderId="0" xfId="2" applyFont="1" applyAlignment="1">
      <alignment horizontal="center"/>
    </xf>
    <xf numFmtId="4" fontId="12" fillId="0" borderId="0" xfId="2" applyNumberFormat="1" applyFont="1" applyAlignment="1">
      <alignment horizontal="right"/>
    </xf>
    <xf numFmtId="0" fontId="12" fillId="0" borderId="4" xfId="2" applyFont="1" applyBorder="1" applyAlignment="1">
      <alignment horizontal="center"/>
    </xf>
    <xf numFmtId="4" fontId="12" fillId="0" borderId="4" xfId="2" applyNumberFormat="1" applyFont="1" applyBorder="1" applyAlignment="1">
      <alignment horizontal="right"/>
    </xf>
    <xf numFmtId="7" fontId="2" fillId="0" borderId="0" xfId="2" applyNumberFormat="1" applyFont="1"/>
    <xf numFmtId="0" fontId="12" fillId="0" borderId="0" xfId="2" applyFont="1" applyBorder="1" applyAlignment="1">
      <alignment horizontal="center"/>
    </xf>
    <xf numFmtId="0" fontId="17" fillId="7" borderId="0" xfId="6" applyFont="1" applyFill="1" applyProtection="1"/>
    <xf numFmtId="0" fontId="17" fillId="7" borderId="0" xfId="6" applyFont="1" applyFill="1" applyAlignment="1" applyProtection="1">
      <alignment horizontal="center"/>
    </xf>
    <xf numFmtId="0" fontId="17" fillId="7" borderId="0" xfId="6" applyFont="1" applyFill="1" applyBorder="1" applyProtection="1"/>
    <xf numFmtId="0" fontId="6" fillId="7" borderId="9" xfId="6" applyFont="1" applyFill="1" applyBorder="1" applyAlignment="1" applyProtection="1">
      <alignment vertical="center"/>
    </xf>
    <xf numFmtId="0" fontId="17" fillId="7" borderId="0" xfId="6" applyFont="1" applyFill="1" applyBorder="1" applyAlignment="1" applyProtection="1">
      <alignment horizontal="center"/>
    </xf>
    <xf numFmtId="165" fontId="6" fillId="7" borderId="0" xfId="7" applyNumberFormat="1" applyFont="1" applyFill="1" applyBorder="1" applyAlignment="1" applyProtection="1">
      <alignment horizontal="right" indent="1"/>
    </xf>
    <xf numFmtId="7" fontId="6" fillId="7" borderId="0" xfId="7" applyNumberFormat="1" applyFont="1" applyFill="1" applyBorder="1" applyAlignment="1" applyProtection="1">
      <alignment horizontal="right" indent="1"/>
    </xf>
    <xf numFmtId="7" fontId="6" fillId="7" borderId="0" xfId="6" applyNumberFormat="1" applyFont="1" applyFill="1" applyBorder="1" applyAlignment="1" applyProtection="1">
      <alignment horizontal="right" indent="1"/>
    </xf>
    <xf numFmtId="7" fontId="6" fillId="7" borderId="7" xfId="7" applyNumberFormat="1" applyFont="1" applyFill="1" applyBorder="1" applyAlignment="1" applyProtection="1">
      <alignment horizontal="right" indent="1"/>
    </xf>
    <xf numFmtId="44" fontId="17" fillId="7" borderId="0" xfId="7" applyFont="1" applyFill="1" applyProtection="1"/>
    <xf numFmtId="44" fontId="17" fillId="7" borderId="0" xfId="6" applyNumberFormat="1" applyFont="1" applyFill="1" applyProtection="1"/>
    <xf numFmtId="44" fontId="17" fillId="7" borderId="0" xfId="7" applyFont="1" applyFill="1" applyBorder="1" applyProtection="1"/>
    <xf numFmtId="44" fontId="17" fillId="7" borderId="0" xfId="6" applyNumberFormat="1" applyFont="1" applyFill="1" applyBorder="1" applyProtection="1"/>
    <xf numFmtId="165" fontId="6" fillId="7" borderId="10" xfId="7" applyNumberFormat="1" applyFont="1" applyFill="1" applyBorder="1" applyAlignment="1" applyProtection="1">
      <alignment horizontal="right" indent="1"/>
    </xf>
    <xf numFmtId="7" fontId="6" fillId="7" borderId="10" xfId="7" applyNumberFormat="1" applyFont="1" applyFill="1" applyBorder="1" applyAlignment="1" applyProtection="1">
      <alignment horizontal="right" indent="1"/>
    </xf>
    <xf numFmtId="7" fontId="6" fillId="7" borderId="10" xfId="6" applyNumberFormat="1" applyFont="1" applyFill="1" applyBorder="1" applyAlignment="1" applyProtection="1">
      <alignment horizontal="right" indent="1"/>
    </xf>
    <xf numFmtId="7" fontId="6" fillId="7" borderId="11" xfId="7" applyNumberFormat="1" applyFont="1" applyFill="1" applyBorder="1" applyAlignment="1" applyProtection="1">
      <alignment horizontal="right" indent="1"/>
    </xf>
    <xf numFmtId="0" fontId="6" fillId="7" borderId="1" xfId="6" applyFont="1" applyFill="1" applyBorder="1" applyAlignment="1" applyProtection="1">
      <alignment vertical="center" wrapText="1"/>
    </xf>
    <xf numFmtId="0" fontId="17" fillId="7" borderId="1" xfId="6" applyFont="1" applyFill="1" applyBorder="1" applyAlignment="1" applyProtection="1">
      <alignment horizontal="center" vertical="center"/>
    </xf>
    <xf numFmtId="0" fontId="6" fillId="7" borderId="1" xfId="6" applyFont="1" applyFill="1" applyBorder="1" applyAlignment="1" applyProtection="1">
      <alignment horizontal="center"/>
    </xf>
    <xf numFmtId="165" fontId="6" fillId="7" borderId="1" xfId="7" applyNumberFormat="1" applyFont="1" applyFill="1" applyBorder="1" applyAlignment="1" applyProtection="1">
      <alignment horizontal="right" indent="1"/>
    </xf>
    <xf numFmtId="7" fontId="6" fillId="7" borderId="1" xfId="7" applyNumberFormat="1" applyFont="1" applyFill="1" applyBorder="1" applyAlignment="1" applyProtection="1">
      <alignment horizontal="right" indent="1"/>
    </xf>
    <xf numFmtId="7" fontId="6" fillId="7" borderId="1" xfId="6" applyNumberFormat="1" applyFont="1" applyFill="1" applyBorder="1" applyAlignment="1" applyProtection="1">
      <alignment horizontal="right" indent="1"/>
    </xf>
    <xf numFmtId="0" fontId="17" fillId="2" borderId="0" xfId="6" applyFont="1" applyFill="1" applyBorder="1" applyProtection="1"/>
    <xf numFmtId="0" fontId="17" fillId="2" borderId="0" xfId="6" applyFont="1" applyFill="1" applyProtection="1"/>
    <xf numFmtId="43" fontId="0" fillId="0" borderId="0" xfId="0" applyNumberFormat="1" applyAlignment="1">
      <alignment horizontal="center" vertical="center"/>
    </xf>
    <xf numFmtId="0" fontId="12" fillId="2" borderId="0" xfId="2" applyFont="1" applyFill="1" applyAlignment="1">
      <alignment horizontal="center"/>
    </xf>
    <xf numFmtId="4" fontId="12" fillId="2" borderId="0" xfId="2" applyNumberFormat="1" applyFont="1" applyFill="1" applyAlignment="1">
      <alignment horizontal="right"/>
    </xf>
    <xf numFmtId="0" fontId="2" fillId="2" borderId="0" xfId="2" applyFont="1" applyFill="1"/>
    <xf numFmtId="0" fontId="12" fillId="2" borderId="0" xfId="2" applyFont="1" applyFill="1" applyBorder="1" applyAlignment="1">
      <alignment horizontal="center"/>
    </xf>
    <xf numFmtId="0" fontId="6" fillId="2" borderId="1" xfId="6" applyFont="1" applyFill="1" applyBorder="1" applyAlignment="1" applyProtection="1">
      <alignment horizontal="center" vertical="center" wrapText="1"/>
    </xf>
    <xf numFmtId="0" fontId="6" fillId="2" borderId="1" xfId="6" applyFont="1" applyFill="1" applyBorder="1" applyAlignment="1" applyProtection="1">
      <alignment horizontal="center" vertical="center"/>
    </xf>
    <xf numFmtId="0" fontId="21" fillId="7" borderId="0" xfId="6" applyFont="1" applyFill="1" applyBorder="1" applyProtection="1"/>
    <xf numFmtId="0" fontId="20" fillId="7" borderId="5" xfId="6" applyFont="1" applyFill="1" applyBorder="1" applyAlignment="1" applyProtection="1">
      <alignment horizontal="left"/>
    </xf>
    <xf numFmtId="0" fontId="21" fillId="7" borderId="0" xfId="6" applyFont="1" applyFill="1" applyBorder="1" applyAlignment="1" applyProtection="1"/>
    <xf numFmtId="0" fontId="20" fillId="7" borderId="0" xfId="6" applyFont="1" applyFill="1" applyBorder="1" applyAlignment="1" applyProtection="1">
      <alignment horizontal="center"/>
    </xf>
    <xf numFmtId="0" fontId="6" fillId="7" borderId="0" xfId="6" applyFont="1" applyFill="1" applyBorder="1" applyAlignment="1" applyProtection="1"/>
    <xf numFmtId="165" fontId="6" fillId="8" borderId="0" xfId="6" applyNumberFormat="1" applyFont="1" applyFill="1" applyBorder="1" applyProtection="1"/>
    <xf numFmtId="0" fontId="0" fillId="0" borderId="0" xfId="0" applyAlignment="1" applyProtection="1">
      <alignment horizontal="center" vertical="center"/>
    </xf>
    <xf numFmtId="0" fontId="0" fillId="0" borderId="1" xfId="0" applyBorder="1" applyAlignment="1" applyProtection="1">
      <alignment horizontal="center" vertical="center"/>
    </xf>
    <xf numFmtId="0" fontId="19" fillId="11" borderId="1" xfId="0" applyFont="1" applyFill="1" applyBorder="1" applyAlignment="1" applyProtection="1">
      <alignment horizontal="center" vertical="center" wrapText="1"/>
    </xf>
    <xf numFmtId="43" fontId="19" fillId="11" borderId="1" xfId="8" applyFont="1" applyFill="1" applyBorder="1" applyAlignment="1" applyProtection="1">
      <alignment horizontal="center" vertical="center"/>
    </xf>
    <xf numFmtId="0" fontId="0" fillId="0" borderId="0" xfId="0" applyProtection="1"/>
    <xf numFmtId="0" fontId="0" fillId="9" borderId="1" xfId="0" applyFill="1" applyBorder="1" applyAlignment="1" applyProtection="1">
      <alignment horizontal="center" vertical="center"/>
    </xf>
    <xf numFmtId="0" fontId="0" fillId="2" borderId="1" xfId="0" applyFill="1" applyBorder="1" applyAlignment="1" applyProtection="1">
      <alignment horizontal="center" vertical="center"/>
    </xf>
    <xf numFmtId="2" fontId="0" fillId="0" borderId="1" xfId="0" applyNumberFormat="1" applyBorder="1" applyAlignment="1" applyProtection="1">
      <alignment horizontal="center" vertical="center"/>
    </xf>
    <xf numFmtId="1" fontId="0" fillId="0" borderId="1" xfId="0" applyNumberFormat="1" applyBorder="1" applyAlignment="1" applyProtection="1">
      <alignment horizontal="center" vertical="center"/>
    </xf>
    <xf numFmtId="2" fontId="0" fillId="3" borderId="1" xfId="0" applyNumberFormat="1" applyFill="1" applyBorder="1" applyAlignment="1" applyProtection="1">
      <alignment horizontal="center" vertical="center"/>
    </xf>
    <xf numFmtId="0" fontId="0" fillId="2" borderId="1" xfId="0" applyFill="1" applyBorder="1" applyAlignment="1" applyProtection="1">
      <alignment vertical="center"/>
    </xf>
    <xf numFmtId="43" fontId="0" fillId="2" borderId="1" xfId="8" applyFont="1" applyFill="1" applyBorder="1" applyAlignment="1" applyProtection="1">
      <alignment vertical="center"/>
    </xf>
    <xf numFmtId="43" fontId="0" fillId="0" borderId="1" xfId="8" applyFont="1" applyBorder="1" applyAlignment="1" applyProtection="1">
      <alignment vertical="center"/>
    </xf>
    <xf numFmtId="0" fontId="0" fillId="2" borderId="1" xfId="0" applyFill="1" applyBorder="1" applyAlignment="1" applyProtection="1">
      <alignment horizontal="center" vertical="center" wrapText="1"/>
    </xf>
    <xf numFmtId="9" fontId="0" fillId="9" borderId="1" xfId="1" applyFont="1" applyFill="1" applyBorder="1" applyAlignment="1" applyProtection="1">
      <alignment vertical="center"/>
    </xf>
    <xf numFmtId="0" fontId="0" fillId="10" borderId="1" xfId="0" applyFill="1" applyBorder="1" applyAlignment="1" applyProtection="1">
      <alignment horizontal="center" vertical="center"/>
      <protection locked="0"/>
    </xf>
    <xf numFmtId="10" fontId="2" fillId="10" borderId="2" xfId="5" applyNumberFormat="1" applyFont="1" applyFill="1" applyBorder="1" applyProtection="1">
      <protection locked="0"/>
    </xf>
    <xf numFmtId="0" fontId="2" fillId="10" borderId="2" xfId="2" applyFont="1" applyFill="1" applyBorder="1" applyProtection="1">
      <protection locked="0"/>
    </xf>
    <xf numFmtId="165" fontId="6" fillId="7" borderId="0" xfId="6" applyNumberFormat="1" applyFont="1" applyFill="1" applyBorder="1" applyProtection="1"/>
    <xf numFmtId="166" fontId="20" fillId="7" borderId="8" xfId="6" applyNumberFormat="1" applyFont="1" applyFill="1" applyBorder="1" applyAlignment="1" applyProtection="1">
      <alignment horizontal="right" vertical="center"/>
    </xf>
    <xf numFmtId="3" fontId="6" fillId="8" borderId="0" xfId="6" applyNumberFormat="1" applyFont="1" applyFill="1" applyBorder="1" applyProtection="1"/>
    <xf numFmtId="165" fontId="6" fillId="8" borderId="8" xfId="6" applyNumberFormat="1" applyFont="1" applyFill="1" applyBorder="1" applyAlignment="1" applyProtection="1">
      <alignment horizontal="right" vertical="center"/>
    </xf>
    <xf numFmtId="165" fontId="6" fillId="7" borderId="1" xfId="6" applyNumberFormat="1" applyFont="1" applyFill="1" applyBorder="1" applyAlignment="1" applyProtection="1">
      <alignment horizontal="center"/>
    </xf>
    <xf numFmtId="10" fontId="6" fillId="7" borderId="1" xfId="7" applyNumberFormat="1" applyFont="1" applyFill="1" applyBorder="1" applyAlignment="1" applyProtection="1">
      <alignment horizontal="center"/>
    </xf>
    <xf numFmtId="165" fontId="6" fillId="7" borderId="0" xfId="6" applyNumberFormat="1" applyFont="1" applyFill="1" applyBorder="1" applyAlignment="1" applyProtection="1">
      <alignment horizontal="center"/>
    </xf>
    <xf numFmtId="10" fontId="6" fillId="7" borderId="0" xfId="7" applyNumberFormat="1" applyFont="1" applyFill="1" applyBorder="1" applyAlignment="1" applyProtection="1">
      <alignment horizontal="center"/>
    </xf>
    <xf numFmtId="165" fontId="6" fillId="7" borderId="10" xfId="6" applyNumberFormat="1" applyFont="1" applyFill="1" applyBorder="1" applyAlignment="1" applyProtection="1">
      <alignment horizontal="center"/>
    </xf>
    <xf numFmtId="0" fontId="22" fillId="7" borderId="0" xfId="6" applyFont="1" applyFill="1" applyBorder="1" applyProtection="1"/>
    <xf numFmtId="10" fontId="6" fillId="12" borderId="1" xfId="7" applyNumberFormat="1" applyFont="1" applyFill="1" applyBorder="1" applyAlignment="1" applyProtection="1">
      <alignment horizontal="center"/>
      <protection locked="0"/>
    </xf>
    <xf numFmtId="0" fontId="4" fillId="0" borderId="0" xfId="3" applyAlignment="1" applyProtection="1"/>
    <xf numFmtId="0" fontId="0" fillId="0" borderId="1" xfId="0" applyBorder="1" applyAlignment="1">
      <alignment horizontal="center"/>
    </xf>
    <xf numFmtId="167" fontId="0" fillId="12" borderId="1" xfId="0" applyNumberFormat="1" applyFill="1" applyBorder="1" applyAlignment="1" applyProtection="1">
      <alignment horizontal="center"/>
      <protection locked="0"/>
    </xf>
    <xf numFmtId="0" fontId="0" fillId="12" borderId="1" xfId="0" applyFill="1" applyBorder="1" applyAlignment="1" applyProtection="1">
      <alignment horizontal="center"/>
      <protection locked="0"/>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6" fillId="7" borderId="6" xfId="6" applyFont="1" applyFill="1" applyBorder="1" applyAlignment="1" applyProtection="1">
      <alignment horizontal="left"/>
    </xf>
    <xf numFmtId="0" fontId="6" fillId="7" borderId="0" xfId="6" applyFont="1" applyFill="1" applyBorder="1" applyAlignment="1" applyProtection="1">
      <alignment horizontal="left"/>
    </xf>
    <xf numFmtId="0" fontId="17" fillId="7" borderId="0" xfId="6" applyFont="1" applyFill="1" applyBorder="1" applyAlignment="1" applyProtection="1">
      <alignment horizontal="left"/>
    </xf>
    <xf numFmtId="0" fontId="18" fillId="7" borderId="0" xfId="6" applyFont="1" applyFill="1" applyAlignment="1" applyProtection="1">
      <alignment horizontal="center"/>
    </xf>
    <xf numFmtId="0" fontId="6" fillId="7" borderId="1" xfId="6" applyFont="1" applyFill="1" applyBorder="1" applyAlignment="1" applyProtection="1">
      <alignment horizontal="center" vertical="center"/>
    </xf>
    <xf numFmtId="0" fontId="6" fillId="7" borderId="1" xfId="6" applyFont="1" applyFill="1" applyBorder="1" applyAlignment="1" applyProtection="1">
      <alignment horizontal="center" vertical="center" wrapText="1"/>
    </xf>
    <xf numFmtId="0" fontId="20" fillId="7" borderId="0" xfId="6" applyFont="1" applyFill="1" applyBorder="1" applyAlignment="1" applyProtection="1">
      <alignment horizontal="center" vertical="center" wrapText="1"/>
    </xf>
    <xf numFmtId="0" fontId="6" fillId="2" borderId="1" xfId="6" applyFont="1" applyFill="1" applyBorder="1" applyAlignment="1" applyProtection="1">
      <alignment horizontal="center" vertical="center" wrapText="1"/>
    </xf>
    <xf numFmtId="0" fontId="6" fillId="2" borderId="1" xfId="6" applyFont="1" applyFill="1" applyBorder="1" applyAlignment="1" applyProtection="1">
      <alignment horizontal="center" vertical="center"/>
    </xf>
    <xf numFmtId="0" fontId="6" fillId="2" borderId="1" xfId="6" applyFont="1" applyFill="1" applyBorder="1" applyAlignment="1" applyProtection="1">
      <alignment horizontal="center"/>
    </xf>
    <xf numFmtId="0" fontId="0" fillId="0" borderId="0" xfId="0" applyAlignment="1">
      <alignment horizontal="left" vertical="top"/>
    </xf>
    <xf numFmtId="0" fontId="0" fillId="0" borderId="0" xfId="0" applyAlignment="1">
      <alignment horizontal="left" vertical="top" wrapText="1"/>
    </xf>
  </cellXfs>
  <cellStyles count="9">
    <cellStyle name="Comma" xfId="8" builtinId="3"/>
    <cellStyle name="Currency 2" xfId="4"/>
    <cellStyle name="Currency 3" xfId="7"/>
    <cellStyle name="Hyperlink" xfId="3" builtinId="8"/>
    <cellStyle name="Normal" xfId="0" builtinId="0"/>
    <cellStyle name="Normal 2" xfId="2"/>
    <cellStyle name="Normal 3" xfId="6"/>
    <cellStyle name="Percent" xfId="1" builtinId="5"/>
    <cellStyle name="Percent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8449197860962571"/>
          <c:y val="7.3732884803618476E-2"/>
          <c:w val="0.78609625668449445"/>
          <c:h val="0.78341190103844349"/>
        </c:manualLayout>
      </c:layout>
      <c:scatterChart>
        <c:scatterStyle val="smoothMarker"/>
        <c:ser>
          <c:idx val="0"/>
          <c:order val="0"/>
          <c:tx>
            <c:strRef>
              <c:f>Amortization!$I$19</c:f>
              <c:strCache>
                <c:ptCount val="1"/>
                <c:pt idx="0">
                  <c:v>Cumulative Principal</c:v>
                </c:pt>
              </c:strCache>
            </c:strRef>
          </c:tx>
          <c:spPr>
            <a:ln w="25400">
              <a:solidFill>
                <a:srgbClr val="000080"/>
              </a:solidFill>
              <a:prstDash val="solid"/>
            </a:ln>
          </c:spPr>
          <c:marker>
            <c:symbol val="none"/>
          </c:marker>
          <c:xVal>
            <c:numRef>
              <c:f>[1]!eaf_years</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[1]!eaf_cum_principal</c:f>
              <c:numCache>
                <c:formatCode>#,##0.00</c:formatCode>
                <c:ptCount val="15"/>
                <c:pt idx="0">
                  <c:v>4887.2474020688978</c:v>
                </c:pt>
                <c:pt idx="1">
                  <c:v>10127.794313997783</c:v>
                </c:pt>
                <c:pt idx="2">
                  <c:v>15747.180785920906</c:v>
                </c:pt>
                <c:pt idx="3">
                  <c:v>21772.793160261812</c:v>
                </c:pt>
                <c:pt idx="4">
                  <c:v>28233.997540352102</c:v>
                </c:pt>
                <c:pt idx="5">
                  <c:v>35162.282907507804</c:v>
                </c:pt>
                <c:pt idx="6">
                  <c:v>42591.414584050282</c:v>
                </c:pt>
                <c:pt idx="7">
                  <c:v>50557.598790181575</c:v>
                </c:pt>
                <c:pt idx="8">
                  <c:v>59099.659096689895</c:v>
                </c:pt>
                <c:pt idx="9">
                  <c:v>68259.225633434471</c:v>
                </c:pt>
                <c:pt idx="10">
                  <c:v>78080.937975728273</c:v>
                </c:pt>
                <c:pt idx="11">
                  <c:v>88612.662697393418</c:v>
                </c:pt>
                <c:pt idx="12">
                  <c:v>99905.726650743236</c:v>
                </c:pt>
                <c:pt idx="13">
                  <c:v>112015.16711039547</c:v>
                </c:pt>
                <c:pt idx="14">
                  <c:v>124999.99999999939</c:v>
                </c:pt>
              </c:numCache>
            </c:numRef>
          </c:yVal>
          <c:smooth val="1"/>
        </c:ser>
        <c:ser>
          <c:idx val="1"/>
          <c:order val="1"/>
          <c:tx>
            <c:strRef>
              <c:f>Amortization!$H$19</c:f>
              <c:strCache>
                <c:ptCount val="1"/>
                <c:pt idx="0">
                  <c:v>Cumulative Interest</c:v>
                </c:pt>
              </c:strCache>
            </c:strRef>
          </c:tx>
          <c:spPr>
            <a:ln w="25400">
              <a:solidFill>
                <a:srgbClr val="FF0000"/>
              </a:solidFill>
              <a:prstDash val="solid"/>
            </a:ln>
          </c:spPr>
          <c:marker>
            <c:symbol val="none"/>
          </c:marker>
          <c:xVal>
            <c:numRef>
              <c:f>[1]!eaf_years</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[1]!eaf_cum_interest</c:f>
              <c:numCache>
                <c:formatCode>#,##0.00</c:formatCode>
                <c:ptCount val="15"/>
                <c:pt idx="0">
                  <c:v>8595.1766607174832</c:v>
                </c:pt>
                <c:pt idx="1">
                  <c:v>16837.053811574981</c:v>
                </c:pt>
                <c:pt idx="2">
                  <c:v>24700.091402438236</c:v>
                </c:pt>
                <c:pt idx="3">
                  <c:v>32156.903090883738</c:v>
                </c:pt>
                <c:pt idx="4">
                  <c:v>39178.122773579744</c:v>
                </c:pt>
                <c:pt idx="5">
                  <c:v>45732.261469210374</c:v>
                </c:pt>
                <c:pt idx="6">
                  <c:v>51785.553855454476</c:v>
                </c:pt>
                <c:pt idx="7">
                  <c:v>57301.793712109356</c:v>
                </c:pt>
                <c:pt idx="8">
                  <c:v>62242.157468387551</c:v>
                </c:pt>
                <c:pt idx="9">
                  <c:v>66565.014994429308</c:v>
                </c:pt>
                <c:pt idx="10">
                  <c:v>70225.726714921824</c:v>
                </c:pt>
                <c:pt idx="11">
                  <c:v>73176.426056043172</c:v>
                </c:pt>
                <c:pt idx="12">
                  <c:v>75365.786165479585</c:v>
                </c:pt>
                <c:pt idx="13">
                  <c:v>76738.769768614118</c:v>
                </c:pt>
                <c:pt idx="14">
                  <c:v>77236.360941796273</c:v>
                </c:pt>
              </c:numCache>
            </c:numRef>
          </c:yVal>
          <c:smooth val="1"/>
        </c:ser>
        <c:axId val="46926848"/>
        <c:axId val="46933504"/>
      </c:scatterChart>
      <c:valAx>
        <c:axId val="46926848"/>
        <c:scaling>
          <c:orientation val="minMax"/>
        </c:scaling>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5721925133689839"/>
              <c:y val="0.88479461764342127"/>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933504"/>
        <c:crosses val="autoZero"/>
        <c:crossBetween val="midCat"/>
      </c:valAx>
      <c:valAx>
        <c:axId val="46933504"/>
        <c:scaling>
          <c:orientation val="minMax"/>
          <c:min val="0"/>
        </c:scaling>
        <c:axPos val="l"/>
        <c:numFmt formatCode="_(\$* #,##0_);_(\$* \(#,##0\);_(\$* &quot;-&quot;??_);_(@_)"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926848"/>
        <c:crosses val="autoZero"/>
        <c:crossBetween val="midCat"/>
      </c:valAx>
      <c:spPr>
        <a:noFill/>
        <a:ln w="25400">
          <a:noFill/>
        </a:ln>
      </c:spPr>
    </c:plotArea>
    <c:legend>
      <c:legendPos val="r"/>
      <c:layout>
        <c:manualLayout>
          <c:xMode val="edge"/>
          <c:yMode val="edge"/>
          <c:x val="0.21390374331550804"/>
          <c:y val="0.16129068550791523"/>
          <c:w val="0.41711229946524148"/>
          <c:h val="0.20276543320995041"/>
        </c:manualLayout>
      </c:layout>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vertex42.co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21</xdr:row>
      <xdr:rowOff>0</xdr:rowOff>
    </xdr:from>
    <xdr:to>
      <xdr:col>6</xdr:col>
      <xdr:colOff>0</xdr:colOff>
      <xdr:row>32</xdr:row>
      <xdr:rowOff>0</xdr:rowOff>
    </xdr:to>
    <xdr:sp macro="" textlink="">
      <xdr:nvSpPr>
        <xdr:cNvPr id="2" name="Line 2"/>
        <xdr:cNvSpPr>
          <a:spLocks noChangeShapeType="1"/>
        </xdr:cNvSpPr>
      </xdr:nvSpPr>
      <xdr:spPr bwMode="auto">
        <a:xfrm flipV="1">
          <a:off x="3590925" y="3771900"/>
          <a:ext cx="371475" cy="1781175"/>
        </a:xfrm>
        <a:prstGeom prst="line">
          <a:avLst/>
        </a:prstGeom>
        <a:noFill/>
        <a:ln w="9525">
          <a:solidFill>
            <a:srgbClr val="000000"/>
          </a:solidFill>
          <a:round/>
          <a:headEnd/>
          <a:tailEnd/>
        </a:ln>
      </xdr:spPr>
    </xdr:sp>
    <xdr:clientData/>
  </xdr:twoCellAnchor>
  <xdr:twoCellAnchor editAs="absolute">
    <xdr:from>
      <xdr:col>4</xdr:col>
      <xdr:colOff>638175</xdr:colOff>
      <xdr:row>2</xdr:row>
      <xdr:rowOff>133350</xdr:rowOff>
    </xdr:from>
    <xdr:to>
      <xdr:col>9</xdr:col>
      <xdr:colOff>847725</xdr:colOff>
      <xdr:row>13</xdr:row>
      <xdr:rowOff>123825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381000</xdr:colOff>
      <xdr:row>0</xdr:row>
      <xdr:rowOff>0</xdr:rowOff>
    </xdr:from>
    <xdr:to>
      <xdr:col>10</xdr:col>
      <xdr:colOff>0</xdr:colOff>
      <xdr:row>1</xdr:row>
      <xdr:rowOff>0</xdr:rowOff>
    </xdr:to>
    <xdr:pic>
      <xdr:nvPicPr>
        <xdr:cNvPr id="4" name="Picture 1" descr="vertex42_logo_40px">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591175" y="0"/>
          <a:ext cx="1343025" cy="295275"/>
        </a:xfrm>
        <a:prstGeom prst="rect">
          <a:avLst/>
        </a:prstGeom>
        <a:noFill/>
        <a:ln w="9525">
          <a:solidFill>
            <a:srgbClr val="EEEEEE"/>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wan/AppData/Local/Temp/w1.0.2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cus"/>
      <sheetName val="escape"/>
      <sheetName val="w1.0.2a"/>
    </sheetNames>
    <sheetDataSet>
      <sheetData sheetId="0"/>
      <sheetData sheetId="1">
        <row r="62">
          <cell r="F62">
            <v>138888</v>
          </cell>
        </row>
        <row r="63">
          <cell r="F63">
            <v>60000</v>
          </cell>
        </row>
        <row r="65">
          <cell r="F65">
            <v>9</v>
          </cell>
        </row>
        <row r="66">
          <cell r="F66">
            <v>2.5000000000000001E-2</v>
          </cell>
        </row>
        <row r="67">
          <cell r="F67">
            <v>17749.8</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erjalananku.com/" TargetMode="Externa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vertex42.com/ExcelArticles/amortization-formulas.html" TargetMode="Externa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A2:N40"/>
  <sheetViews>
    <sheetView tabSelected="1" zoomScale="90" zoomScaleNormal="90" workbookViewId="0">
      <selection activeCell="O20" sqref="O20"/>
    </sheetView>
  </sheetViews>
  <sheetFormatPr defaultRowHeight="15"/>
  <cols>
    <col min="3" max="3" width="9.140625" style="1"/>
    <col min="4" max="4" width="32.28515625" style="1" customWidth="1"/>
    <col min="5" max="5" width="17.28515625" style="1" customWidth="1"/>
    <col min="6" max="6" width="20.7109375" style="1" customWidth="1"/>
    <col min="7" max="7" width="14.28515625" style="1" customWidth="1"/>
    <col min="8" max="8" width="12" style="1" customWidth="1"/>
    <col min="9" max="9" width="18.5703125" customWidth="1"/>
    <col min="10" max="10" width="0" hidden="1" customWidth="1"/>
    <col min="12" max="12" width="11.85546875" customWidth="1"/>
    <col min="13" max="13" width="16.7109375" customWidth="1"/>
    <col min="14" max="14" width="13" customWidth="1"/>
  </cols>
  <sheetData>
    <row r="2" spans="1:14">
      <c r="A2" s="99" t="s">
        <v>74</v>
      </c>
    </row>
    <row r="3" spans="1:14">
      <c r="A3" t="s">
        <v>81</v>
      </c>
    </row>
    <row r="4" spans="1:14" ht="39" customHeight="1">
      <c r="C4" s="70"/>
      <c r="D4" s="71" t="s">
        <v>67</v>
      </c>
      <c r="E4" s="85">
        <v>200000</v>
      </c>
      <c r="F4" s="72" t="s">
        <v>71</v>
      </c>
      <c r="G4" s="73">
        <f>D19*2</f>
        <v>25017.831087220318</v>
      </c>
      <c r="H4" s="70"/>
      <c r="I4" s="74"/>
    </row>
    <row r="5" spans="1:14">
      <c r="C5" s="70"/>
      <c r="D5" s="71" t="s">
        <v>68</v>
      </c>
      <c r="E5" s="85">
        <v>6000</v>
      </c>
      <c r="F5" s="70"/>
      <c r="G5" s="70"/>
      <c r="H5" s="70"/>
      <c r="I5" s="74"/>
      <c r="L5" s="103" t="s">
        <v>75</v>
      </c>
      <c r="M5" s="104"/>
      <c r="N5" s="105"/>
    </row>
    <row r="6" spans="1:14">
      <c r="C6" s="70"/>
      <c r="D6" s="75" t="s">
        <v>73</v>
      </c>
      <c r="E6" s="85">
        <v>18</v>
      </c>
      <c r="F6" s="70"/>
      <c r="G6" s="70"/>
      <c r="H6" s="70"/>
      <c r="I6" s="74"/>
      <c r="L6" s="100" t="s">
        <v>76</v>
      </c>
      <c r="M6" s="100" t="s">
        <v>80</v>
      </c>
      <c r="N6" s="100" t="s">
        <v>79</v>
      </c>
    </row>
    <row r="7" spans="1:14">
      <c r="C7" s="76" t="s">
        <v>72</v>
      </c>
      <c r="D7" s="76" t="s">
        <v>70</v>
      </c>
      <c r="E7" s="76" t="s">
        <v>2</v>
      </c>
      <c r="F7" s="76" t="s">
        <v>0</v>
      </c>
      <c r="G7" s="76" t="s">
        <v>1</v>
      </c>
      <c r="H7" s="76" t="s">
        <v>3</v>
      </c>
      <c r="I7" s="76" t="s">
        <v>69</v>
      </c>
      <c r="L7" s="101">
        <v>0.05</v>
      </c>
      <c r="M7" s="102">
        <v>50</v>
      </c>
      <c r="N7" s="102" t="s">
        <v>79</v>
      </c>
    </row>
    <row r="8" spans="1:14">
      <c r="C8" s="77">
        <f>Amortization!D13</f>
        <v>1198.2620669103378</v>
      </c>
      <c r="D8" s="77">
        <f>C8+I8</f>
        <v>1258.1751702558547</v>
      </c>
      <c r="E8" s="77">
        <f>(IPMT($E$6/100/365,1,1,-D8))*H8</f>
        <v>19.234568356240189</v>
      </c>
      <c r="F8" s="77">
        <f>5/100*D8</f>
        <v>62.908758512792737</v>
      </c>
      <c r="G8" s="77">
        <f>D8-F8+E8</f>
        <v>1214.5009800993023</v>
      </c>
      <c r="H8" s="78">
        <v>31</v>
      </c>
      <c r="I8" s="77">
        <f>IF((C8*$L$7)&gt;$M$7,(C8*$L$7),$M$7)</f>
        <v>59.913103345516895</v>
      </c>
      <c r="L8" t="s">
        <v>77</v>
      </c>
    </row>
    <row r="9" spans="1:14">
      <c r="C9" s="77">
        <f>C8</f>
        <v>1198.2620669103378</v>
      </c>
      <c r="D9" s="77">
        <f>G8+C9+I9</f>
        <v>2472.676150355157</v>
      </c>
      <c r="E9" s="77">
        <f t="shared" ref="E9:E19" si="0">(IPMT($E$6/100/365,1,1,-D9))*H9</f>
        <v>35.36265617768197</v>
      </c>
      <c r="F9" s="77">
        <f t="shared" ref="F9:F19" si="1">5/100*D9</f>
        <v>123.63380751775786</v>
      </c>
      <c r="G9" s="77">
        <f t="shared" ref="G9:G19" si="2">D9-F9+E9</f>
        <v>2384.4049990150811</v>
      </c>
      <c r="H9" s="78">
        <v>29</v>
      </c>
      <c r="I9" s="77">
        <f t="shared" ref="I9:I19" si="3">IF((C9*$L$7)&gt;$M$7,(C9*$L$7),$M$7)</f>
        <v>59.913103345516895</v>
      </c>
      <c r="L9" t="s">
        <v>78</v>
      </c>
    </row>
    <row r="10" spans="1:14">
      <c r="C10" s="77">
        <f t="shared" ref="C10:C19" si="4">C9</f>
        <v>1198.2620669103378</v>
      </c>
      <c r="D10" s="77">
        <f t="shared" ref="D10:D19" si="5">G9+C10+I10</f>
        <v>3642.5801692709356</v>
      </c>
      <c r="E10" s="77">
        <f t="shared" si="0"/>
        <v>55.686568067210466</v>
      </c>
      <c r="F10" s="77">
        <f t="shared" si="1"/>
        <v>182.1290084635468</v>
      </c>
      <c r="G10" s="77">
        <f t="shared" si="2"/>
        <v>3516.1377288745994</v>
      </c>
      <c r="H10" s="78">
        <v>31</v>
      </c>
      <c r="I10" s="77">
        <f t="shared" si="3"/>
        <v>59.913103345516895</v>
      </c>
    </row>
    <row r="11" spans="1:14">
      <c r="C11" s="77">
        <f t="shared" si="4"/>
        <v>1198.2620669103378</v>
      </c>
      <c r="D11" s="77">
        <f t="shared" si="5"/>
        <v>4774.3128991304538</v>
      </c>
      <c r="E11" s="77">
        <f t="shared" si="0"/>
        <v>70.633670288505343</v>
      </c>
      <c r="F11" s="77">
        <f t="shared" si="1"/>
        <v>238.71564495652271</v>
      </c>
      <c r="G11" s="77">
        <f t="shared" si="2"/>
        <v>4606.2309244624366</v>
      </c>
      <c r="H11" s="78">
        <v>30</v>
      </c>
      <c r="I11" s="77">
        <f t="shared" si="3"/>
        <v>59.913103345516895</v>
      </c>
    </row>
    <row r="12" spans="1:14">
      <c r="C12" s="77">
        <f t="shared" si="4"/>
        <v>1198.2620669103378</v>
      </c>
      <c r="D12" s="77">
        <f t="shared" si="5"/>
        <v>5864.4060947182916</v>
      </c>
      <c r="E12" s="77">
        <f t="shared" si="0"/>
        <v>89.6531123521317</v>
      </c>
      <c r="F12" s="77">
        <f t="shared" si="1"/>
        <v>293.22030473591457</v>
      </c>
      <c r="G12" s="77">
        <f t="shared" si="2"/>
        <v>5660.8389023345089</v>
      </c>
      <c r="H12" s="78">
        <v>31</v>
      </c>
      <c r="I12" s="77">
        <f t="shared" si="3"/>
        <v>59.913103345516895</v>
      </c>
    </row>
    <row r="13" spans="1:14">
      <c r="C13" s="77">
        <f t="shared" si="4"/>
        <v>1198.2620669103378</v>
      </c>
      <c r="D13" s="77">
        <f t="shared" si="5"/>
        <v>6919.0140725903639</v>
      </c>
      <c r="E13" s="77">
        <f t="shared" si="0"/>
        <v>102.36349586846018</v>
      </c>
      <c r="F13" s="77">
        <f t="shared" si="1"/>
        <v>345.95070362951822</v>
      </c>
      <c r="G13" s="77">
        <f t="shared" si="2"/>
        <v>6675.4268648293055</v>
      </c>
      <c r="H13" s="78">
        <v>30</v>
      </c>
      <c r="I13" s="77">
        <f t="shared" si="3"/>
        <v>59.913103345516895</v>
      </c>
    </row>
    <row r="14" spans="1:14">
      <c r="C14" s="77">
        <f t="shared" si="4"/>
        <v>1198.2620669103378</v>
      </c>
      <c r="D14" s="77">
        <f t="shared" si="5"/>
        <v>7933.6020350851604</v>
      </c>
      <c r="E14" s="77">
        <f t="shared" si="0"/>
        <v>121.28629960486354</v>
      </c>
      <c r="F14" s="77">
        <f t="shared" si="1"/>
        <v>396.68010175425803</v>
      </c>
      <c r="G14" s="77">
        <f t="shared" si="2"/>
        <v>7658.2082329357654</v>
      </c>
      <c r="H14" s="78">
        <v>31</v>
      </c>
      <c r="I14" s="77">
        <f t="shared" si="3"/>
        <v>59.913103345516895</v>
      </c>
    </row>
    <row r="15" spans="1:14">
      <c r="C15" s="77">
        <f t="shared" si="4"/>
        <v>1198.2620669103378</v>
      </c>
      <c r="D15" s="77">
        <f t="shared" si="5"/>
        <v>8916.3834031916194</v>
      </c>
      <c r="E15" s="77">
        <f t="shared" si="0"/>
        <v>131.91361747187599</v>
      </c>
      <c r="F15" s="77">
        <f t="shared" si="1"/>
        <v>445.81917015958101</v>
      </c>
      <c r="G15" s="77">
        <f t="shared" si="2"/>
        <v>8602.4778505039139</v>
      </c>
      <c r="H15" s="78">
        <v>30</v>
      </c>
      <c r="I15" s="77">
        <f t="shared" si="3"/>
        <v>59.913103345516895</v>
      </c>
    </row>
    <row r="16" spans="1:14">
      <c r="C16" s="77">
        <f t="shared" si="4"/>
        <v>1198.2620669103378</v>
      </c>
      <c r="D16" s="77">
        <f t="shared" si="5"/>
        <v>9860.653020759768</v>
      </c>
      <c r="E16" s="77">
        <f t="shared" si="0"/>
        <v>150.74642152284795</v>
      </c>
      <c r="F16" s="77">
        <f t="shared" si="1"/>
        <v>493.03265103798844</v>
      </c>
      <c r="G16" s="77">
        <f t="shared" si="2"/>
        <v>9518.3667912446272</v>
      </c>
      <c r="H16" s="78">
        <v>31</v>
      </c>
      <c r="I16" s="77">
        <f t="shared" si="3"/>
        <v>59.913103345516895</v>
      </c>
    </row>
    <row r="17" spans="3:10">
      <c r="C17" s="77">
        <f t="shared" si="4"/>
        <v>1198.2620669103378</v>
      </c>
      <c r="D17" s="77">
        <f t="shared" si="5"/>
        <v>10776.541961500481</v>
      </c>
      <c r="E17" s="77">
        <f t="shared" si="0"/>
        <v>159.43377148521259</v>
      </c>
      <c r="F17" s="77">
        <f t="shared" si="1"/>
        <v>538.82709807502408</v>
      </c>
      <c r="G17" s="77">
        <f t="shared" si="2"/>
        <v>10397.148634910669</v>
      </c>
      <c r="H17" s="78">
        <v>30</v>
      </c>
      <c r="I17" s="77">
        <f t="shared" si="3"/>
        <v>59.913103345516895</v>
      </c>
    </row>
    <row r="18" spans="3:10">
      <c r="C18" s="77">
        <f t="shared" si="4"/>
        <v>1198.2620669103378</v>
      </c>
      <c r="D18" s="77">
        <f t="shared" si="5"/>
        <v>11655.323805166523</v>
      </c>
      <c r="E18" s="77">
        <f t="shared" si="0"/>
        <v>178.18275844610739</v>
      </c>
      <c r="F18" s="77">
        <f t="shared" si="1"/>
        <v>582.76619025832622</v>
      </c>
      <c r="G18" s="77">
        <f t="shared" si="2"/>
        <v>11250.740373354305</v>
      </c>
      <c r="H18" s="78">
        <v>31</v>
      </c>
      <c r="I18" s="77">
        <f t="shared" si="3"/>
        <v>59.913103345516895</v>
      </c>
    </row>
    <row r="19" spans="3:10">
      <c r="C19" s="77">
        <f t="shared" si="4"/>
        <v>1198.2620669103378</v>
      </c>
      <c r="D19" s="77">
        <f t="shared" si="5"/>
        <v>12508.915543610159</v>
      </c>
      <c r="E19" s="77">
        <f t="shared" si="0"/>
        <v>185.06340804245167</v>
      </c>
      <c r="F19" s="77">
        <f t="shared" si="1"/>
        <v>625.445777180508</v>
      </c>
      <c r="G19" s="77">
        <f t="shared" si="2"/>
        <v>12068.533174472102</v>
      </c>
      <c r="H19" s="78">
        <v>30</v>
      </c>
      <c r="I19" s="77">
        <f t="shared" si="3"/>
        <v>59.913103345516895</v>
      </c>
    </row>
    <row r="20" spans="3:10">
      <c r="C20" s="79">
        <f>SUM(C8:C19)</f>
        <v>14379.144802924055</v>
      </c>
      <c r="D20" s="79"/>
      <c r="E20" s="79">
        <f t="shared" ref="E20:F20" si="6">SUM(E8:E19)</f>
        <v>1299.560347683589</v>
      </c>
      <c r="F20" s="79">
        <f t="shared" si="6"/>
        <v>4329.1292162817381</v>
      </c>
      <c r="G20" s="79">
        <f>G19</f>
        <v>12068.533174472102</v>
      </c>
      <c r="H20" s="79"/>
      <c r="I20" s="77">
        <f>SUM(I8:I19)</f>
        <v>718.95724014620271</v>
      </c>
    </row>
    <row r="21" spans="3:10">
      <c r="C21" s="70"/>
      <c r="D21" s="70"/>
      <c r="E21" s="70"/>
      <c r="F21" s="70"/>
      <c r="G21" s="70"/>
      <c r="H21" s="70"/>
      <c r="I21" s="74"/>
    </row>
    <row r="22" spans="3:10">
      <c r="C22" s="70"/>
      <c r="D22" s="70"/>
      <c r="E22" s="70"/>
      <c r="F22" s="70"/>
      <c r="G22" s="70"/>
      <c r="H22" s="70"/>
      <c r="I22" s="74"/>
    </row>
    <row r="23" spans="3:10">
      <c r="C23" s="70"/>
      <c r="D23" s="71"/>
      <c r="E23" s="80">
        <v>1</v>
      </c>
      <c r="F23" s="80">
        <v>2</v>
      </c>
      <c r="G23" s="80">
        <v>3</v>
      </c>
      <c r="H23" s="80">
        <v>4</v>
      </c>
      <c r="I23" s="80">
        <v>5</v>
      </c>
    </row>
    <row r="24" spans="3:10">
      <c r="C24" s="70"/>
      <c r="D24" s="71" t="s">
        <v>64</v>
      </c>
      <c r="E24" s="81">
        <f>initial_amt</f>
        <v>200000</v>
      </c>
      <c r="F24" s="81">
        <f>initial_amt</f>
        <v>200000</v>
      </c>
      <c r="G24" s="81">
        <f>initial_amt</f>
        <v>200000</v>
      </c>
      <c r="H24" s="81">
        <f>initial_amt</f>
        <v>200000</v>
      </c>
      <c r="I24" s="81">
        <f>initial_amt</f>
        <v>200000</v>
      </c>
      <c r="J24">
        <f>ASB!F15</f>
        <v>200000</v>
      </c>
    </row>
    <row r="25" spans="3:10">
      <c r="C25" s="70"/>
      <c r="D25" s="76" t="s">
        <v>4</v>
      </c>
      <c r="E25" s="82">
        <f>ASB!S10+ASB!T10</f>
        <v>15249.999999999998</v>
      </c>
      <c r="F25" s="82">
        <f>ASB!S11+ASB!T11</f>
        <v>15499.999999999998</v>
      </c>
      <c r="G25" s="82">
        <f>ASB!S12+ASB!T12</f>
        <v>15749.999999999998</v>
      </c>
      <c r="H25" s="82">
        <f>ASB!S13+ASB!T13</f>
        <v>15999.999999999998</v>
      </c>
      <c r="I25" s="82">
        <f>ASB!S14+ASB!T14</f>
        <v>16249.999999999998</v>
      </c>
    </row>
    <row r="26" spans="3:10">
      <c r="C26" s="70"/>
      <c r="D26" s="76" t="s">
        <v>6</v>
      </c>
      <c r="E26" s="82">
        <f>$F$20</f>
        <v>4329.1292162817381</v>
      </c>
      <c r="F26" s="82">
        <f>$F$20-E27</f>
        <v>1147.6623907538424</v>
      </c>
      <c r="G26" s="82">
        <f>$F$20-F27</f>
        <v>897.66239075384237</v>
      </c>
      <c r="H26" s="82">
        <f t="shared" ref="H26:I26" si="7">$F$20-G27</f>
        <v>647.66239075384237</v>
      </c>
      <c r="I26" s="82">
        <f t="shared" si="7"/>
        <v>397.66239075384237</v>
      </c>
    </row>
    <row r="27" spans="3:10" ht="45">
      <c r="C27" s="70"/>
      <c r="D27" s="83" t="s">
        <v>84</v>
      </c>
      <c r="E27" s="82">
        <f>E25-$G$20</f>
        <v>3181.4668255278957</v>
      </c>
      <c r="F27" s="82">
        <f t="shared" ref="F27:I27" si="8">F25-$G$20</f>
        <v>3431.4668255278957</v>
      </c>
      <c r="G27" s="82">
        <f t="shared" si="8"/>
        <v>3681.4668255278957</v>
      </c>
      <c r="H27" s="82">
        <f t="shared" si="8"/>
        <v>3931.4668255278957</v>
      </c>
      <c r="I27" s="82">
        <f t="shared" si="8"/>
        <v>4181.4668255278957</v>
      </c>
    </row>
    <row r="28" spans="3:10">
      <c r="C28" s="70"/>
      <c r="D28" s="76" t="s">
        <v>5</v>
      </c>
      <c r="E28" s="82">
        <f>Amortization!$D$7-Amortization!$J$21</f>
        <v>4278.3440352100006</v>
      </c>
      <c r="F28" s="82">
        <f>Amortization!D7-Amortization!J22</f>
        <v>8773.3374962614034</v>
      </c>
      <c r="G28" s="82">
        <f>Amortization!D7-Amortization!J23</f>
        <v>13495.95121049555</v>
      </c>
      <c r="H28" s="82">
        <f>Amortization!D7-Amortization!J24</f>
        <v>18457.711552780034</v>
      </c>
      <c r="I28" s="82">
        <f>Amortization!D7-Amortization!J25</f>
        <v>23670.728577666887</v>
      </c>
    </row>
    <row r="29" spans="3:10" hidden="1">
      <c r="C29" s="70"/>
      <c r="D29" s="76" t="s">
        <v>6</v>
      </c>
      <c r="E29" s="82">
        <f>$F$20</f>
        <v>4329.1292162817381</v>
      </c>
      <c r="F29" s="82">
        <f t="shared" ref="F29:I29" si="9">$F$20</f>
        <v>4329.1292162817381</v>
      </c>
      <c r="G29" s="82">
        <f t="shared" si="9"/>
        <v>4329.1292162817381</v>
      </c>
      <c r="H29" s="82">
        <f t="shared" si="9"/>
        <v>4329.1292162817381</v>
      </c>
      <c r="I29" s="82">
        <f t="shared" si="9"/>
        <v>4329.1292162817381</v>
      </c>
    </row>
    <row r="30" spans="3:10">
      <c r="C30" s="70"/>
      <c r="D30" s="76" t="s">
        <v>82</v>
      </c>
      <c r="E30" s="82">
        <f>E28+E27</f>
        <v>7459.8108607378963</v>
      </c>
      <c r="F30" s="82">
        <f t="shared" ref="F30:I30" si="10">F28+F27</f>
        <v>12204.804321789299</v>
      </c>
      <c r="G30" s="82">
        <f t="shared" si="10"/>
        <v>17177.418036023446</v>
      </c>
      <c r="H30" s="82">
        <f t="shared" si="10"/>
        <v>22389.17837830793</v>
      </c>
      <c r="I30" s="82">
        <f t="shared" si="10"/>
        <v>27852.195403194783</v>
      </c>
    </row>
    <row r="31" spans="3:10">
      <c r="C31" s="70"/>
      <c r="D31" s="75" t="s">
        <v>83</v>
      </c>
      <c r="E31" s="84">
        <f>(E30-E26)/E26</f>
        <v>0.72316659726435262</v>
      </c>
      <c r="F31" s="84">
        <f>(F30-E26-F26)/(E26+F26)/2</f>
        <v>0.6142293880700882</v>
      </c>
      <c r="G31" s="84">
        <f>(G30-G26-F26-E26)/(E26+F26+G26)/3</f>
        <v>0.5649092477557216</v>
      </c>
      <c r="H31" s="84">
        <f>(H30-H26-G26-F26-E26)/(H26+G26+F26+E26)/4</f>
        <v>0.54709510422087149</v>
      </c>
      <c r="I31" s="84">
        <f>(I30-I26-H26-G26-F26-E26)/(E26+F26+G26+H26+I26)/5</f>
        <v>0.55075541284084717</v>
      </c>
    </row>
    <row r="32" spans="3:10">
      <c r="E32" s="57"/>
      <c r="F32" s="57">
        <f>F31*2</f>
        <v>1.2284587761401764</v>
      </c>
      <c r="G32" s="57"/>
      <c r="H32" s="57"/>
      <c r="I32" s="57"/>
    </row>
    <row r="33" spans="4:9">
      <c r="E33" s="57"/>
      <c r="F33" s="57"/>
    </row>
    <row r="35" spans="4:9">
      <c r="D35" s="117"/>
      <c r="E35" s="116"/>
      <c r="F35" s="116"/>
      <c r="G35" s="116"/>
      <c r="H35" s="116"/>
      <c r="I35" s="116"/>
    </row>
    <row r="36" spans="4:9">
      <c r="D36" s="116"/>
      <c r="E36" s="116"/>
      <c r="F36" s="116"/>
      <c r="G36" s="116"/>
      <c r="H36" s="116"/>
      <c r="I36" s="116"/>
    </row>
    <row r="37" spans="4:9">
      <c r="D37" s="116"/>
      <c r="E37" s="116"/>
      <c r="F37" s="116"/>
      <c r="G37" s="116"/>
      <c r="H37" s="116"/>
      <c r="I37" s="116"/>
    </row>
    <row r="38" spans="4:9">
      <c r="D38" s="116"/>
      <c r="E38" s="116"/>
      <c r="F38" s="116"/>
      <c r="G38" s="116"/>
      <c r="H38" s="116"/>
      <c r="I38" s="116"/>
    </row>
    <row r="39" spans="4:9">
      <c r="D39" s="116"/>
      <c r="E39" s="116"/>
      <c r="F39" s="116"/>
      <c r="G39" s="116"/>
      <c r="H39" s="116"/>
      <c r="I39" s="116"/>
    </row>
    <row r="40" spans="4:9">
      <c r="D40" s="116"/>
      <c r="E40" s="116"/>
      <c r="F40" s="116"/>
      <c r="G40" s="116"/>
      <c r="H40" s="116"/>
      <c r="I40" s="116"/>
    </row>
  </sheetData>
  <sheetProtection password="8B7A" sheet="1" objects="1" scenarios="1"/>
  <customSheetViews>
    <customSheetView guid="{B577BB0B-53E8-42E4-A01E-2828B14B9639}" scale="90" hiddenRows="1" hiddenColumns="1">
      <selection activeCell="E11" sqref="E11"/>
      <pageMargins left="0.7" right="0.7" top="0.75" bottom="0.75" header="0.3" footer="0.3"/>
      <pageSetup paperSize="9" orientation="portrait" horizontalDpi="300" verticalDpi="300" r:id="rId1"/>
    </customSheetView>
  </customSheetViews>
  <mergeCells count="2">
    <mergeCell ref="L5:N5"/>
    <mergeCell ref="D35:I40"/>
  </mergeCells>
  <hyperlinks>
    <hyperlink ref="A2" r:id="rId2"/>
  </hyperlinks>
  <pageMargins left="0.7" right="0.7" top="0.75" bottom="0.75" header="0.3" footer="0.3"/>
  <pageSetup paperSize="9" orientation="portrait" horizontalDpi="300" verticalDpi="300" r:id="rId3"/>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M381"/>
  <sheetViews>
    <sheetView showGridLines="0" topLeftCell="A4" workbookViewId="0">
      <selection activeCell="E9" sqref="E9"/>
    </sheetView>
  </sheetViews>
  <sheetFormatPr defaultRowHeight="12.75"/>
  <cols>
    <col min="1" max="1" width="8.5703125" style="4" customWidth="1"/>
    <col min="2" max="2" width="9.42578125" style="4" customWidth="1"/>
    <col min="3" max="3" width="9.85546875" style="4" customWidth="1"/>
    <col min="4" max="4" width="12.28515625" style="4" customWidth="1"/>
    <col min="5" max="5" width="13.7109375" style="4" customWidth="1"/>
    <col min="6" max="6" width="5.5703125" style="4" customWidth="1"/>
    <col min="7" max="7" width="7.28515625" style="4" customWidth="1"/>
    <col min="8" max="8" width="11.42578125" style="4" customWidth="1"/>
    <col min="9" max="9" width="12.28515625" style="4" customWidth="1"/>
    <col min="10" max="10" width="13.5703125" style="4" customWidth="1"/>
    <col min="11" max="11" width="9.140625" style="4"/>
    <col min="12" max="12" width="9.85546875" style="4" customWidth="1"/>
    <col min="13" max="13" width="10.28515625" style="4" customWidth="1"/>
    <col min="14" max="256" width="9.140625" style="4"/>
    <col min="257" max="257" width="8.5703125" style="4" customWidth="1"/>
    <col min="258" max="258" width="9.42578125" style="4" customWidth="1"/>
    <col min="259" max="259" width="9.85546875" style="4" customWidth="1"/>
    <col min="260" max="260" width="12.28515625" style="4" customWidth="1"/>
    <col min="261" max="261" width="13.7109375" style="4" customWidth="1"/>
    <col min="262" max="262" width="5.5703125" style="4" customWidth="1"/>
    <col min="263" max="263" width="7.28515625" style="4" customWidth="1"/>
    <col min="264" max="264" width="11.42578125" style="4" customWidth="1"/>
    <col min="265" max="265" width="12.28515625" style="4" customWidth="1"/>
    <col min="266" max="266" width="13.5703125" style="4" customWidth="1"/>
    <col min="267" max="267" width="9.140625" style="4"/>
    <col min="268" max="268" width="9.85546875" style="4" customWidth="1"/>
    <col min="269" max="269" width="10.28515625" style="4" customWidth="1"/>
    <col min="270" max="512" width="9.140625" style="4"/>
    <col min="513" max="513" width="8.5703125" style="4" customWidth="1"/>
    <col min="514" max="514" width="9.42578125" style="4" customWidth="1"/>
    <col min="515" max="515" width="9.85546875" style="4" customWidth="1"/>
    <col min="516" max="516" width="12.28515625" style="4" customWidth="1"/>
    <col min="517" max="517" width="13.7109375" style="4" customWidth="1"/>
    <col min="518" max="518" width="5.5703125" style="4" customWidth="1"/>
    <col min="519" max="519" width="7.28515625" style="4" customWidth="1"/>
    <col min="520" max="520" width="11.42578125" style="4" customWidth="1"/>
    <col min="521" max="521" width="12.28515625" style="4" customWidth="1"/>
    <col min="522" max="522" width="13.5703125" style="4" customWidth="1"/>
    <col min="523" max="523" width="9.140625" style="4"/>
    <col min="524" max="524" width="9.85546875" style="4" customWidth="1"/>
    <col min="525" max="525" width="10.28515625" style="4" customWidth="1"/>
    <col min="526" max="768" width="9.140625" style="4"/>
    <col min="769" max="769" width="8.5703125" style="4" customWidth="1"/>
    <col min="770" max="770" width="9.42578125" style="4" customWidth="1"/>
    <col min="771" max="771" width="9.85546875" style="4" customWidth="1"/>
    <col min="772" max="772" width="12.28515625" style="4" customWidth="1"/>
    <col min="773" max="773" width="13.7109375" style="4" customWidth="1"/>
    <col min="774" max="774" width="5.5703125" style="4" customWidth="1"/>
    <col min="775" max="775" width="7.28515625" style="4" customWidth="1"/>
    <col min="776" max="776" width="11.42578125" style="4" customWidth="1"/>
    <col min="777" max="777" width="12.28515625" style="4" customWidth="1"/>
    <col min="778" max="778" width="13.5703125" style="4" customWidth="1"/>
    <col min="779" max="779" width="9.140625" style="4"/>
    <col min="780" max="780" width="9.85546875" style="4" customWidth="1"/>
    <col min="781" max="781" width="10.28515625" style="4" customWidth="1"/>
    <col min="782" max="1024" width="9.140625" style="4"/>
    <col min="1025" max="1025" width="8.5703125" style="4" customWidth="1"/>
    <col min="1026" max="1026" width="9.42578125" style="4" customWidth="1"/>
    <col min="1027" max="1027" width="9.85546875" style="4" customWidth="1"/>
    <col min="1028" max="1028" width="12.28515625" style="4" customWidth="1"/>
    <col min="1029" max="1029" width="13.7109375" style="4" customWidth="1"/>
    <col min="1030" max="1030" width="5.5703125" style="4" customWidth="1"/>
    <col min="1031" max="1031" width="7.28515625" style="4" customWidth="1"/>
    <col min="1032" max="1032" width="11.42578125" style="4" customWidth="1"/>
    <col min="1033" max="1033" width="12.28515625" style="4" customWidth="1"/>
    <col min="1034" max="1034" width="13.5703125" style="4" customWidth="1"/>
    <col min="1035" max="1035" width="9.140625" style="4"/>
    <col min="1036" max="1036" width="9.85546875" style="4" customWidth="1"/>
    <col min="1037" max="1037" width="10.28515625" style="4" customWidth="1"/>
    <col min="1038" max="1280" width="9.140625" style="4"/>
    <col min="1281" max="1281" width="8.5703125" style="4" customWidth="1"/>
    <col min="1282" max="1282" width="9.42578125" style="4" customWidth="1"/>
    <col min="1283" max="1283" width="9.85546875" style="4" customWidth="1"/>
    <col min="1284" max="1284" width="12.28515625" style="4" customWidth="1"/>
    <col min="1285" max="1285" width="13.7109375" style="4" customWidth="1"/>
    <col min="1286" max="1286" width="5.5703125" style="4" customWidth="1"/>
    <col min="1287" max="1287" width="7.28515625" style="4" customWidth="1"/>
    <col min="1288" max="1288" width="11.42578125" style="4" customWidth="1"/>
    <col min="1289" max="1289" width="12.28515625" style="4" customWidth="1"/>
    <col min="1290" max="1290" width="13.5703125" style="4" customWidth="1"/>
    <col min="1291" max="1291" width="9.140625" style="4"/>
    <col min="1292" max="1292" width="9.85546875" style="4" customWidth="1"/>
    <col min="1293" max="1293" width="10.28515625" style="4" customWidth="1"/>
    <col min="1294" max="1536" width="9.140625" style="4"/>
    <col min="1537" max="1537" width="8.5703125" style="4" customWidth="1"/>
    <col min="1538" max="1538" width="9.42578125" style="4" customWidth="1"/>
    <col min="1539" max="1539" width="9.85546875" style="4" customWidth="1"/>
    <col min="1540" max="1540" width="12.28515625" style="4" customWidth="1"/>
    <col min="1541" max="1541" width="13.7109375" style="4" customWidth="1"/>
    <col min="1542" max="1542" width="5.5703125" style="4" customWidth="1"/>
    <col min="1543" max="1543" width="7.28515625" style="4" customWidth="1"/>
    <col min="1544" max="1544" width="11.42578125" style="4" customWidth="1"/>
    <col min="1545" max="1545" width="12.28515625" style="4" customWidth="1"/>
    <col min="1546" max="1546" width="13.5703125" style="4" customWidth="1"/>
    <col min="1547" max="1547" width="9.140625" style="4"/>
    <col min="1548" max="1548" width="9.85546875" style="4" customWidth="1"/>
    <col min="1549" max="1549" width="10.28515625" style="4" customWidth="1"/>
    <col min="1550" max="1792" width="9.140625" style="4"/>
    <col min="1793" max="1793" width="8.5703125" style="4" customWidth="1"/>
    <col min="1794" max="1794" width="9.42578125" style="4" customWidth="1"/>
    <col min="1795" max="1795" width="9.85546875" style="4" customWidth="1"/>
    <col min="1796" max="1796" width="12.28515625" style="4" customWidth="1"/>
    <col min="1797" max="1797" width="13.7109375" style="4" customWidth="1"/>
    <col min="1798" max="1798" width="5.5703125" style="4" customWidth="1"/>
    <col min="1799" max="1799" width="7.28515625" style="4" customWidth="1"/>
    <col min="1800" max="1800" width="11.42578125" style="4" customWidth="1"/>
    <col min="1801" max="1801" width="12.28515625" style="4" customWidth="1"/>
    <col min="1802" max="1802" width="13.5703125" style="4" customWidth="1"/>
    <col min="1803" max="1803" width="9.140625" style="4"/>
    <col min="1804" max="1804" width="9.85546875" style="4" customWidth="1"/>
    <col min="1805" max="1805" width="10.28515625" style="4" customWidth="1"/>
    <col min="1806" max="2048" width="9.140625" style="4"/>
    <col min="2049" max="2049" width="8.5703125" style="4" customWidth="1"/>
    <col min="2050" max="2050" width="9.42578125" style="4" customWidth="1"/>
    <col min="2051" max="2051" width="9.85546875" style="4" customWidth="1"/>
    <col min="2052" max="2052" width="12.28515625" style="4" customWidth="1"/>
    <col min="2053" max="2053" width="13.7109375" style="4" customWidth="1"/>
    <col min="2054" max="2054" width="5.5703125" style="4" customWidth="1"/>
    <col min="2055" max="2055" width="7.28515625" style="4" customWidth="1"/>
    <col min="2056" max="2056" width="11.42578125" style="4" customWidth="1"/>
    <col min="2057" max="2057" width="12.28515625" style="4" customWidth="1"/>
    <col min="2058" max="2058" width="13.5703125" style="4" customWidth="1"/>
    <col min="2059" max="2059" width="9.140625" style="4"/>
    <col min="2060" max="2060" width="9.85546875" style="4" customWidth="1"/>
    <col min="2061" max="2061" width="10.28515625" style="4" customWidth="1"/>
    <col min="2062" max="2304" width="9.140625" style="4"/>
    <col min="2305" max="2305" width="8.5703125" style="4" customWidth="1"/>
    <col min="2306" max="2306" width="9.42578125" style="4" customWidth="1"/>
    <col min="2307" max="2307" width="9.85546875" style="4" customWidth="1"/>
    <col min="2308" max="2308" width="12.28515625" style="4" customWidth="1"/>
    <col min="2309" max="2309" width="13.7109375" style="4" customWidth="1"/>
    <col min="2310" max="2310" width="5.5703125" style="4" customWidth="1"/>
    <col min="2311" max="2311" width="7.28515625" style="4" customWidth="1"/>
    <col min="2312" max="2312" width="11.42578125" style="4" customWidth="1"/>
    <col min="2313" max="2313" width="12.28515625" style="4" customWidth="1"/>
    <col min="2314" max="2314" width="13.5703125" style="4" customWidth="1"/>
    <col min="2315" max="2315" width="9.140625" style="4"/>
    <col min="2316" max="2316" width="9.85546875" style="4" customWidth="1"/>
    <col min="2317" max="2317" width="10.28515625" style="4" customWidth="1"/>
    <col min="2318" max="2560" width="9.140625" style="4"/>
    <col min="2561" max="2561" width="8.5703125" style="4" customWidth="1"/>
    <col min="2562" max="2562" width="9.42578125" style="4" customWidth="1"/>
    <col min="2563" max="2563" width="9.85546875" style="4" customWidth="1"/>
    <col min="2564" max="2564" width="12.28515625" style="4" customWidth="1"/>
    <col min="2565" max="2565" width="13.7109375" style="4" customWidth="1"/>
    <col min="2566" max="2566" width="5.5703125" style="4" customWidth="1"/>
    <col min="2567" max="2567" width="7.28515625" style="4" customWidth="1"/>
    <col min="2568" max="2568" width="11.42578125" style="4" customWidth="1"/>
    <col min="2569" max="2569" width="12.28515625" style="4" customWidth="1"/>
    <col min="2570" max="2570" width="13.5703125" style="4" customWidth="1"/>
    <col min="2571" max="2571" width="9.140625" style="4"/>
    <col min="2572" max="2572" width="9.85546875" style="4" customWidth="1"/>
    <col min="2573" max="2573" width="10.28515625" style="4" customWidth="1"/>
    <col min="2574" max="2816" width="9.140625" style="4"/>
    <col min="2817" max="2817" width="8.5703125" style="4" customWidth="1"/>
    <col min="2818" max="2818" width="9.42578125" style="4" customWidth="1"/>
    <col min="2819" max="2819" width="9.85546875" style="4" customWidth="1"/>
    <col min="2820" max="2820" width="12.28515625" style="4" customWidth="1"/>
    <col min="2821" max="2821" width="13.7109375" style="4" customWidth="1"/>
    <col min="2822" max="2822" width="5.5703125" style="4" customWidth="1"/>
    <col min="2823" max="2823" width="7.28515625" style="4" customWidth="1"/>
    <col min="2824" max="2824" width="11.42578125" style="4" customWidth="1"/>
    <col min="2825" max="2825" width="12.28515625" style="4" customWidth="1"/>
    <col min="2826" max="2826" width="13.5703125" style="4" customWidth="1"/>
    <col min="2827" max="2827" width="9.140625" style="4"/>
    <col min="2828" max="2828" width="9.85546875" style="4" customWidth="1"/>
    <col min="2829" max="2829" width="10.28515625" style="4" customWidth="1"/>
    <col min="2830" max="3072" width="9.140625" style="4"/>
    <col min="3073" max="3073" width="8.5703125" style="4" customWidth="1"/>
    <col min="3074" max="3074" width="9.42578125" style="4" customWidth="1"/>
    <col min="3075" max="3075" width="9.85546875" style="4" customWidth="1"/>
    <col min="3076" max="3076" width="12.28515625" style="4" customWidth="1"/>
    <col min="3077" max="3077" width="13.7109375" style="4" customWidth="1"/>
    <col min="3078" max="3078" width="5.5703125" style="4" customWidth="1"/>
    <col min="3079" max="3079" width="7.28515625" style="4" customWidth="1"/>
    <col min="3080" max="3080" width="11.42578125" style="4" customWidth="1"/>
    <col min="3081" max="3081" width="12.28515625" style="4" customWidth="1"/>
    <col min="3082" max="3082" width="13.5703125" style="4" customWidth="1"/>
    <col min="3083" max="3083" width="9.140625" style="4"/>
    <col min="3084" max="3084" width="9.85546875" style="4" customWidth="1"/>
    <col min="3085" max="3085" width="10.28515625" style="4" customWidth="1"/>
    <col min="3086" max="3328" width="9.140625" style="4"/>
    <col min="3329" max="3329" width="8.5703125" style="4" customWidth="1"/>
    <col min="3330" max="3330" width="9.42578125" style="4" customWidth="1"/>
    <col min="3331" max="3331" width="9.85546875" style="4" customWidth="1"/>
    <col min="3332" max="3332" width="12.28515625" style="4" customWidth="1"/>
    <col min="3333" max="3333" width="13.7109375" style="4" customWidth="1"/>
    <col min="3334" max="3334" width="5.5703125" style="4" customWidth="1"/>
    <col min="3335" max="3335" width="7.28515625" style="4" customWidth="1"/>
    <col min="3336" max="3336" width="11.42578125" style="4" customWidth="1"/>
    <col min="3337" max="3337" width="12.28515625" style="4" customWidth="1"/>
    <col min="3338" max="3338" width="13.5703125" style="4" customWidth="1"/>
    <col min="3339" max="3339" width="9.140625" style="4"/>
    <col min="3340" max="3340" width="9.85546875" style="4" customWidth="1"/>
    <col min="3341" max="3341" width="10.28515625" style="4" customWidth="1"/>
    <col min="3342" max="3584" width="9.140625" style="4"/>
    <col min="3585" max="3585" width="8.5703125" style="4" customWidth="1"/>
    <col min="3586" max="3586" width="9.42578125" style="4" customWidth="1"/>
    <col min="3587" max="3587" width="9.85546875" style="4" customWidth="1"/>
    <col min="3588" max="3588" width="12.28515625" style="4" customWidth="1"/>
    <col min="3589" max="3589" width="13.7109375" style="4" customWidth="1"/>
    <col min="3590" max="3590" width="5.5703125" style="4" customWidth="1"/>
    <col min="3591" max="3591" width="7.28515625" style="4" customWidth="1"/>
    <col min="3592" max="3592" width="11.42578125" style="4" customWidth="1"/>
    <col min="3593" max="3593" width="12.28515625" style="4" customWidth="1"/>
    <col min="3594" max="3594" width="13.5703125" style="4" customWidth="1"/>
    <col min="3595" max="3595" width="9.140625" style="4"/>
    <col min="3596" max="3596" width="9.85546875" style="4" customWidth="1"/>
    <col min="3597" max="3597" width="10.28515625" style="4" customWidth="1"/>
    <col min="3598" max="3840" width="9.140625" style="4"/>
    <col min="3841" max="3841" width="8.5703125" style="4" customWidth="1"/>
    <col min="3842" max="3842" width="9.42578125" style="4" customWidth="1"/>
    <col min="3843" max="3843" width="9.85546875" style="4" customWidth="1"/>
    <col min="3844" max="3844" width="12.28515625" style="4" customWidth="1"/>
    <col min="3845" max="3845" width="13.7109375" style="4" customWidth="1"/>
    <col min="3846" max="3846" width="5.5703125" style="4" customWidth="1"/>
    <col min="3847" max="3847" width="7.28515625" style="4" customWidth="1"/>
    <col min="3848" max="3848" width="11.42578125" style="4" customWidth="1"/>
    <col min="3849" max="3849" width="12.28515625" style="4" customWidth="1"/>
    <col min="3850" max="3850" width="13.5703125" style="4" customWidth="1"/>
    <col min="3851" max="3851" width="9.140625" style="4"/>
    <col min="3852" max="3852" width="9.85546875" style="4" customWidth="1"/>
    <col min="3853" max="3853" width="10.28515625" style="4" customWidth="1"/>
    <col min="3854" max="4096" width="9.140625" style="4"/>
    <col min="4097" max="4097" width="8.5703125" style="4" customWidth="1"/>
    <col min="4098" max="4098" width="9.42578125" style="4" customWidth="1"/>
    <col min="4099" max="4099" width="9.85546875" style="4" customWidth="1"/>
    <col min="4100" max="4100" width="12.28515625" style="4" customWidth="1"/>
    <col min="4101" max="4101" width="13.7109375" style="4" customWidth="1"/>
    <col min="4102" max="4102" width="5.5703125" style="4" customWidth="1"/>
    <col min="4103" max="4103" width="7.28515625" style="4" customWidth="1"/>
    <col min="4104" max="4104" width="11.42578125" style="4" customWidth="1"/>
    <col min="4105" max="4105" width="12.28515625" style="4" customWidth="1"/>
    <col min="4106" max="4106" width="13.5703125" style="4" customWidth="1"/>
    <col min="4107" max="4107" width="9.140625" style="4"/>
    <col min="4108" max="4108" width="9.85546875" style="4" customWidth="1"/>
    <col min="4109" max="4109" width="10.28515625" style="4" customWidth="1"/>
    <col min="4110" max="4352" width="9.140625" style="4"/>
    <col min="4353" max="4353" width="8.5703125" style="4" customWidth="1"/>
    <col min="4354" max="4354" width="9.42578125" style="4" customWidth="1"/>
    <col min="4355" max="4355" width="9.85546875" style="4" customWidth="1"/>
    <col min="4356" max="4356" width="12.28515625" style="4" customWidth="1"/>
    <col min="4357" max="4357" width="13.7109375" style="4" customWidth="1"/>
    <col min="4358" max="4358" width="5.5703125" style="4" customWidth="1"/>
    <col min="4359" max="4359" width="7.28515625" style="4" customWidth="1"/>
    <col min="4360" max="4360" width="11.42578125" style="4" customWidth="1"/>
    <col min="4361" max="4361" width="12.28515625" style="4" customWidth="1"/>
    <col min="4362" max="4362" width="13.5703125" style="4" customWidth="1"/>
    <col min="4363" max="4363" width="9.140625" style="4"/>
    <col min="4364" max="4364" width="9.85546875" style="4" customWidth="1"/>
    <col min="4365" max="4365" width="10.28515625" style="4" customWidth="1"/>
    <col min="4366" max="4608" width="9.140625" style="4"/>
    <col min="4609" max="4609" width="8.5703125" style="4" customWidth="1"/>
    <col min="4610" max="4610" width="9.42578125" style="4" customWidth="1"/>
    <col min="4611" max="4611" width="9.85546875" style="4" customWidth="1"/>
    <col min="4612" max="4612" width="12.28515625" style="4" customWidth="1"/>
    <col min="4613" max="4613" width="13.7109375" style="4" customWidth="1"/>
    <col min="4614" max="4614" width="5.5703125" style="4" customWidth="1"/>
    <col min="4615" max="4615" width="7.28515625" style="4" customWidth="1"/>
    <col min="4616" max="4616" width="11.42578125" style="4" customWidth="1"/>
    <col min="4617" max="4617" width="12.28515625" style="4" customWidth="1"/>
    <col min="4618" max="4618" width="13.5703125" style="4" customWidth="1"/>
    <col min="4619" max="4619" width="9.140625" style="4"/>
    <col min="4620" max="4620" width="9.85546875" style="4" customWidth="1"/>
    <col min="4621" max="4621" width="10.28515625" style="4" customWidth="1"/>
    <col min="4622" max="4864" width="9.140625" style="4"/>
    <col min="4865" max="4865" width="8.5703125" style="4" customWidth="1"/>
    <col min="4866" max="4866" width="9.42578125" style="4" customWidth="1"/>
    <col min="4867" max="4867" width="9.85546875" style="4" customWidth="1"/>
    <col min="4868" max="4868" width="12.28515625" style="4" customWidth="1"/>
    <col min="4869" max="4869" width="13.7109375" style="4" customWidth="1"/>
    <col min="4870" max="4870" width="5.5703125" style="4" customWidth="1"/>
    <col min="4871" max="4871" width="7.28515625" style="4" customWidth="1"/>
    <col min="4872" max="4872" width="11.42578125" style="4" customWidth="1"/>
    <col min="4873" max="4873" width="12.28515625" style="4" customWidth="1"/>
    <col min="4874" max="4874" width="13.5703125" style="4" customWidth="1"/>
    <col min="4875" max="4875" width="9.140625" style="4"/>
    <col min="4876" max="4876" width="9.85546875" style="4" customWidth="1"/>
    <col min="4877" max="4877" width="10.28515625" style="4" customWidth="1"/>
    <col min="4878" max="5120" width="9.140625" style="4"/>
    <col min="5121" max="5121" width="8.5703125" style="4" customWidth="1"/>
    <col min="5122" max="5122" width="9.42578125" style="4" customWidth="1"/>
    <col min="5123" max="5123" width="9.85546875" style="4" customWidth="1"/>
    <col min="5124" max="5124" width="12.28515625" style="4" customWidth="1"/>
    <col min="5125" max="5125" width="13.7109375" style="4" customWidth="1"/>
    <col min="5126" max="5126" width="5.5703125" style="4" customWidth="1"/>
    <col min="5127" max="5127" width="7.28515625" style="4" customWidth="1"/>
    <col min="5128" max="5128" width="11.42578125" style="4" customWidth="1"/>
    <col min="5129" max="5129" width="12.28515625" style="4" customWidth="1"/>
    <col min="5130" max="5130" width="13.5703125" style="4" customWidth="1"/>
    <col min="5131" max="5131" width="9.140625" style="4"/>
    <col min="5132" max="5132" width="9.85546875" style="4" customWidth="1"/>
    <col min="5133" max="5133" width="10.28515625" style="4" customWidth="1"/>
    <col min="5134" max="5376" width="9.140625" style="4"/>
    <col min="5377" max="5377" width="8.5703125" style="4" customWidth="1"/>
    <col min="5378" max="5378" width="9.42578125" style="4" customWidth="1"/>
    <col min="5379" max="5379" width="9.85546875" style="4" customWidth="1"/>
    <col min="5380" max="5380" width="12.28515625" style="4" customWidth="1"/>
    <col min="5381" max="5381" width="13.7109375" style="4" customWidth="1"/>
    <col min="5382" max="5382" width="5.5703125" style="4" customWidth="1"/>
    <col min="5383" max="5383" width="7.28515625" style="4" customWidth="1"/>
    <col min="5384" max="5384" width="11.42578125" style="4" customWidth="1"/>
    <col min="5385" max="5385" width="12.28515625" style="4" customWidth="1"/>
    <col min="5386" max="5386" width="13.5703125" style="4" customWidth="1"/>
    <col min="5387" max="5387" width="9.140625" style="4"/>
    <col min="5388" max="5388" width="9.85546875" style="4" customWidth="1"/>
    <col min="5389" max="5389" width="10.28515625" style="4" customWidth="1"/>
    <col min="5390" max="5632" width="9.140625" style="4"/>
    <col min="5633" max="5633" width="8.5703125" style="4" customWidth="1"/>
    <col min="5634" max="5634" width="9.42578125" style="4" customWidth="1"/>
    <col min="5635" max="5635" width="9.85546875" style="4" customWidth="1"/>
    <col min="5636" max="5636" width="12.28515625" style="4" customWidth="1"/>
    <col min="5637" max="5637" width="13.7109375" style="4" customWidth="1"/>
    <col min="5638" max="5638" width="5.5703125" style="4" customWidth="1"/>
    <col min="5639" max="5639" width="7.28515625" style="4" customWidth="1"/>
    <col min="5640" max="5640" width="11.42578125" style="4" customWidth="1"/>
    <col min="5641" max="5641" width="12.28515625" style="4" customWidth="1"/>
    <col min="5642" max="5642" width="13.5703125" style="4" customWidth="1"/>
    <col min="5643" max="5643" width="9.140625" style="4"/>
    <col min="5644" max="5644" width="9.85546875" style="4" customWidth="1"/>
    <col min="5645" max="5645" width="10.28515625" style="4" customWidth="1"/>
    <col min="5646" max="5888" width="9.140625" style="4"/>
    <col min="5889" max="5889" width="8.5703125" style="4" customWidth="1"/>
    <col min="5890" max="5890" width="9.42578125" style="4" customWidth="1"/>
    <col min="5891" max="5891" width="9.85546875" style="4" customWidth="1"/>
    <col min="5892" max="5892" width="12.28515625" style="4" customWidth="1"/>
    <col min="5893" max="5893" width="13.7109375" style="4" customWidth="1"/>
    <col min="5894" max="5894" width="5.5703125" style="4" customWidth="1"/>
    <col min="5895" max="5895" width="7.28515625" style="4" customWidth="1"/>
    <col min="5896" max="5896" width="11.42578125" style="4" customWidth="1"/>
    <col min="5897" max="5897" width="12.28515625" style="4" customWidth="1"/>
    <col min="5898" max="5898" width="13.5703125" style="4" customWidth="1"/>
    <col min="5899" max="5899" width="9.140625" style="4"/>
    <col min="5900" max="5900" width="9.85546875" style="4" customWidth="1"/>
    <col min="5901" max="5901" width="10.28515625" style="4" customWidth="1"/>
    <col min="5902" max="6144" width="9.140625" style="4"/>
    <col min="6145" max="6145" width="8.5703125" style="4" customWidth="1"/>
    <col min="6146" max="6146" width="9.42578125" style="4" customWidth="1"/>
    <col min="6147" max="6147" width="9.85546875" style="4" customWidth="1"/>
    <col min="6148" max="6148" width="12.28515625" style="4" customWidth="1"/>
    <col min="6149" max="6149" width="13.7109375" style="4" customWidth="1"/>
    <col min="6150" max="6150" width="5.5703125" style="4" customWidth="1"/>
    <col min="6151" max="6151" width="7.28515625" style="4" customWidth="1"/>
    <col min="6152" max="6152" width="11.42578125" style="4" customWidth="1"/>
    <col min="6153" max="6153" width="12.28515625" style="4" customWidth="1"/>
    <col min="6154" max="6154" width="13.5703125" style="4" customWidth="1"/>
    <col min="6155" max="6155" width="9.140625" style="4"/>
    <col min="6156" max="6156" width="9.85546875" style="4" customWidth="1"/>
    <col min="6157" max="6157" width="10.28515625" style="4" customWidth="1"/>
    <col min="6158" max="6400" width="9.140625" style="4"/>
    <col min="6401" max="6401" width="8.5703125" style="4" customWidth="1"/>
    <col min="6402" max="6402" width="9.42578125" style="4" customWidth="1"/>
    <col min="6403" max="6403" width="9.85546875" style="4" customWidth="1"/>
    <col min="6404" max="6404" width="12.28515625" style="4" customWidth="1"/>
    <col min="6405" max="6405" width="13.7109375" style="4" customWidth="1"/>
    <col min="6406" max="6406" width="5.5703125" style="4" customWidth="1"/>
    <col min="6407" max="6407" width="7.28515625" style="4" customWidth="1"/>
    <col min="6408" max="6408" width="11.42578125" style="4" customWidth="1"/>
    <col min="6409" max="6409" width="12.28515625" style="4" customWidth="1"/>
    <col min="6410" max="6410" width="13.5703125" style="4" customWidth="1"/>
    <col min="6411" max="6411" width="9.140625" style="4"/>
    <col min="6412" max="6412" width="9.85546875" style="4" customWidth="1"/>
    <col min="6413" max="6413" width="10.28515625" style="4" customWidth="1"/>
    <col min="6414" max="6656" width="9.140625" style="4"/>
    <col min="6657" max="6657" width="8.5703125" style="4" customWidth="1"/>
    <col min="6658" max="6658" width="9.42578125" style="4" customWidth="1"/>
    <col min="6659" max="6659" width="9.85546875" style="4" customWidth="1"/>
    <col min="6660" max="6660" width="12.28515625" style="4" customWidth="1"/>
    <col min="6661" max="6661" width="13.7109375" style="4" customWidth="1"/>
    <col min="6662" max="6662" width="5.5703125" style="4" customWidth="1"/>
    <col min="6663" max="6663" width="7.28515625" style="4" customWidth="1"/>
    <col min="6664" max="6664" width="11.42578125" style="4" customWidth="1"/>
    <col min="6665" max="6665" width="12.28515625" style="4" customWidth="1"/>
    <col min="6666" max="6666" width="13.5703125" style="4" customWidth="1"/>
    <col min="6667" max="6667" width="9.140625" style="4"/>
    <col min="6668" max="6668" width="9.85546875" style="4" customWidth="1"/>
    <col min="6669" max="6669" width="10.28515625" style="4" customWidth="1"/>
    <col min="6670" max="6912" width="9.140625" style="4"/>
    <col min="6913" max="6913" width="8.5703125" style="4" customWidth="1"/>
    <col min="6914" max="6914" width="9.42578125" style="4" customWidth="1"/>
    <col min="6915" max="6915" width="9.85546875" style="4" customWidth="1"/>
    <col min="6916" max="6916" width="12.28515625" style="4" customWidth="1"/>
    <col min="6917" max="6917" width="13.7109375" style="4" customWidth="1"/>
    <col min="6918" max="6918" width="5.5703125" style="4" customWidth="1"/>
    <col min="6919" max="6919" width="7.28515625" style="4" customWidth="1"/>
    <col min="6920" max="6920" width="11.42578125" style="4" customWidth="1"/>
    <col min="6921" max="6921" width="12.28515625" style="4" customWidth="1"/>
    <col min="6922" max="6922" width="13.5703125" style="4" customWidth="1"/>
    <col min="6923" max="6923" width="9.140625" style="4"/>
    <col min="6924" max="6924" width="9.85546875" style="4" customWidth="1"/>
    <col min="6925" max="6925" width="10.28515625" style="4" customWidth="1"/>
    <col min="6926" max="7168" width="9.140625" style="4"/>
    <col min="7169" max="7169" width="8.5703125" style="4" customWidth="1"/>
    <col min="7170" max="7170" width="9.42578125" style="4" customWidth="1"/>
    <col min="7171" max="7171" width="9.85546875" style="4" customWidth="1"/>
    <col min="7172" max="7172" width="12.28515625" style="4" customWidth="1"/>
    <col min="7173" max="7173" width="13.7109375" style="4" customWidth="1"/>
    <col min="7174" max="7174" width="5.5703125" style="4" customWidth="1"/>
    <col min="7175" max="7175" width="7.28515625" style="4" customWidth="1"/>
    <col min="7176" max="7176" width="11.42578125" style="4" customWidth="1"/>
    <col min="7177" max="7177" width="12.28515625" style="4" customWidth="1"/>
    <col min="7178" max="7178" width="13.5703125" style="4" customWidth="1"/>
    <col min="7179" max="7179" width="9.140625" style="4"/>
    <col min="7180" max="7180" width="9.85546875" style="4" customWidth="1"/>
    <col min="7181" max="7181" width="10.28515625" style="4" customWidth="1"/>
    <col min="7182" max="7424" width="9.140625" style="4"/>
    <col min="7425" max="7425" width="8.5703125" style="4" customWidth="1"/>
    <col min="7426" max="7426" width="9.42578125" style="4" customWidth="1"/>
    <col min="7427" max="7427" width="9.85546875" style="4" customWidth="1"/>
    <col min="7428" max="7428" width="12.28515625" style="4" customWidth="1"/>
    <col min="7429" max="7429" width="13.7109375" style="4" customWidth="1"/>
    <col min="7430" max="7430" width="5.5703125" style="4" customWidth="1"/>
    <col min="7431" max="7431" width="7.28515625" style="4" customWidth="1"/>
    <col min="7432" max="7432" width="11.42578125" style="4" customWidth="1"/>
    <col min="7433" max="7433" width="12.28515625" style="4" customWidth="1"/>
    <col min="7434" max="7434" width="13.5703125" style="4" customWidth="1"/>
    <col min="7435" max="7435" width="9.140625" style="4"/>
    <col min="7436" max="7436" width="9.85546875" style="4" customWidth="1"/>
    <col min="7437" max="7437" width="10.28515625" style="4" customWidth="1"/>
    <col min="7438" max="7680" width="9.140625" style="4"/>
    <col min="7681" max="7681" width="8.5703125" style="4" customWidth="1"/>
    <col min="7682" max="7682" width="9.42578125" style="4" customWidth="1"/>
    <col min="7683" max="7683" width="9.85546875" style="4" customWidth="1"/>
    <col min="7684" max="7684" width="12.28515625" style="4" customWidth="1"/>
    <col min="7685" max="7685" width="13.7109375" style="4" customWidth="1"/>
    <col min="7686" max="7686" width="5.5703125" style="4" customWidth="1"/>
    <col min="7687" max="7687" width="7.28515625" style="4" customWidth="1"/>
    <col min="7688" max="7688" width="11.42578125" style="4" customWidth="1"/>
    <col min="7689" max="7689" width="12.28515625" style="4" customWidth="1"/>
    <col min="7690" max="7690" width="13.5703125" style="4" customWidth="1"/>
    <col min="7691" max="7691" width="9.140625" style="4"/>
    <col min="7692" max="7692" width="9.85546875" style="4" customWidth="1"/>
    <col min="7693" max="7693" width="10.28515625" style="4" customWidth="1"/>
    <col min="7694" max="7936" width="9.140625" style="4"/>
    <col min="7937" max="7937" width="8.5703125" style="4" customWidth="1"/>
    <col min="7938" max="7938" width="9.42578125" style="4" customWidth="1"/>
    <col min="7939" max="7939" width="9.85546875" style="4" customWidth="1"/>
    <col min="7940" max="7940" width="12.28515625" style="4" customWidth="1"/>
    <col min="7941" max="7941" width="13.7109375" style="4" customWidth="1"/>
    <col min="7942" max="7942" width="5.5703125" style="4" customWidth="1"/>
    <col min="7943" max="7943" width="7.28515625" style="4" customWidth="1"/>
    <col min="7944" max="7944" width="11.42578125" style="4" customWidth="1"/>
    <col min="7945" max="7945" width="12.28515625" style="4" customWidth="1"/>
    <col min="7946" max="7946" width="13.5703125" style="4" customWidth="1"/>
    <col min="7947" max="7947" width="9.140625" style="4"/>
    <col min="7948" max="7948" width="9.85546875" style="4" customWidth="1"/>
    <col min="7949" max="7949" width="10.28515625" style="4" customWidth="1"/>
    <col min="7950" max="8192" width="9.140625" style="4"/>
    <col min="8193" max="8193" width="8.5703125" style="4" customWidth="1"/>
    <col min="8194" max="8194" width="9.42578125" style="4" customWidth="1"/>
    <col min="8195" max="8195" width="9.85546875" style="4" customWidth="1"/>
    <col min="8196" max="8196" width="12.28515625" style="4" customWidth="1"/>
    <col min="8197" max="8197" width="13.7109375" style="4" customWidth="1"/>
    <col min="8198" max="8198" width="5.5703125" style="4" customWidth="1"/>
    <col min="8199" max="8199" width="7.28515625" style="4" customWidth="1"/>
    <col min="8200" max="8200" width="11.42578125" style="4" customWidth="1"/>
    <col min="8201" max="8201" width="12.28515625" style="4" customWidth="1"/>
    <col min="8202" max="8202" width="13.5703125" style="4" customWidth="1"/>
    <col min="8203" max="8203" width="9.140625" style="4"/>
    <col min="8204" max="8204" width="9.85546875" style="4" customWidth="1"/>
    <col min="8205" max="8205" width="10.28515625" style="4" customWidth="1"/>
    <col min="8206" max="8448" width="9.140625" style="4"/>
    <col min="8449" max="8449" width="8.5703125" style="4" customWidth="1"/>
    <col min="8450" max="8450" width="9.42578125" style="4" customWidth="1"/>
    <col min="8451" max="8451" width="9.85546875" style="4" customWidth="1"/>
    <col min="8452" max="8452" width="12.28515625" style="4" customWidth="1"/>
    <col min="8453" max="8453" width="13.7109375" style="4" customWidth="1"/>
    <col min="8454" max="8454" width="5.5703125" style="4" customWidth="1"/>
    <col min="8455" max="8455" width="7.28515625" style="4" customWidth="1"/>
    <col min="8456" max="8456" width="11.42578125" style="4" customWidth="1"/>
    <col min="8457" max="8457" width="12.28515625" style="4" customWidth="1"/>
    <col min="8458" max="8458" width="13.5703125" style="4" customWidth="1"/>
    <col min="8459" max="8459" width="9.140625" style="4"/>
    <col min="8460" max="8460" width="9.85546875" style="4" customWidth="1"/>
    <col min="8461" max="8461" width="10.28515625" style="4" customWidth="1"/>
    <col min="8462" max="8704" width="9.140625" style="4"/>
    <col min="8705" max="8705" width="8.5703125" style="4" customWidth="1"/>
    <col min="8706" max="8706" width="9.42578125" style="4" customWidth="1"/>
    <col min="8707" max="8707" width="9.85546875" style="4" customWidth="1"/>
    <col min="8708" max="8708" width="12.28515625" style="4" customWidth="1"/>
    <col min="8709" max="8709" width="13.7109375" style="4" customWidth="1"/>
    <col min="8710" max="8710" width="5.5703125" style="4" customWidth="1"/>
    <col min="8711" max="8711" width="7.28515625" style="4" customWidth="1"/>
    <col min="8712" max="8712" width="11.42578125" style="4" customWidth="1"/>
    <col min="8713" max="8713" width="12.28515625" style="4" customWidth="1"/>
    <col min="8714" max="8714" width="13.5703125" style="4" customWidth="1"/>
    <col min="8715" max="8715" width="9.140625" style="4"/>
    <col min="8716" max="8716" width="9.85546875" style="4" customWidth="1"/>
    <col min="8717" max="8717" width="10.28515625" style="4" customWidth="1"/>
    <col min="8718" max="8960" width="9.140625" style="4"/>
    <col min="8961" max="8961" width="8.5703125" style="4" customWidth="1"/>
    <col min="8962" max="8962" width="9.42578125" style="4" customWidth="1"/>
    <col min="8963" max="8963" width="9.85546875" style="4" customWidth="1"/>
    <col min="8964" max="8964" width="12.28515625" style="4" customWidth="1"/>
    <col min="8965" max="8965" width="13.7109375" style="4" customWidth="1"/>
    <col min="8966" max="8966" width="5.5703125" style="4" customWidth="1"/>
    <col min="8967" max="8967" width="7.28515625" style="4" customWidth="1"/>
    <col min="8968" max="8968" width="11.42578125" style="4" customWidth="1"/>
    <col min="8969" max="8969" width="12.28515625" style="4" customWidth="1"/>
    <col min="8970" max="8970" width="13.5703125" style="4" customWidth="1"/>
    <col min="8971" max="8971" width="9.140625" style="4"/>
    <col min="8972" max="8972" width="9.85546875" style="4" customWidth="1"/>
    <col min="8973" max="8973" width="10.28515625" style="4" customWidth="1"/>
    <col min="8974" max="9216" width="9.140625" style="4"/>
    <col min="9217" max="9217" width="8.5703125" style="4" customWidth="1"/>
    <col min="9218" max="9218" width="9.42578125" style="4" customWidth="1"/>
    <col min="9219" max="9219" width="9.85546875" style="4" customWidth="1"/>
    <col min="9220" max="9220" width="12.28515625" style="4" customWidth="1"/>
    <col min="9221" max="9221" width="13.7109375" style="4" customWidth="1"/>
    <col min="9222" max="9222" width="5.5703125" style="4" customWidth="1"/>
    <col min="9223" max="9223" width="7.28515625" style="4" customWidth="1"/>
    <col min="9224" max="9224" width="11.42578125" style="4" customWidth="1"/>
    <col min="9225" max="9225" width="12.28515625" style="4" customWidth="1"/>
    <col min="9226" max="9226" width="13.5703125" style="4" customWidth="1"/>
    <col min="9227" max="9227" width="9.140625" style="4"/>
    <col min="9228" max="9228" width="9.85546875" style="4" customWidth="1"/>
    <col min="9229" max="9229" width="10.28515625" style="4" customWidth="1"/>
    <col min="9230" max="9472" width="9.140625" style="4"/>
    <col min="9473" max="9473" width="8.5703125" style="4" customWidth="1"/>
    <col min="9474" max="9474" width="9.42578125" style="4" customWidth="1"/>
    <col min="9475" max="9475" width="9.85546875" style="4" customWidth="1"/>
    <col min="9476" max="9476" width="12.28515625" style="4" customWidth="1"/>
    <col min="9477" max="9477" width="13.7109375" style="4" customWidth="1"/>
    <col min="9478" max="9478" width="5.5703125" style="4" customWidth="1"/>
    <col min="9479" max="9479" width="7.28515625" style="4" customWidth="1"/>
    <col min="9480" max="9480" width="11.42578125" style="4" customWidth="1"/>
    <col min="9481" max="9481" width="12.28515625" style="4" customWidth="1"/>
    <col min="9482" max="9482" width="13.5703125" style="4" customWidth="1"/>
    <col min="9483" max="9483" width="9.140625" style="4"/>
    <col min="9484" max="9484" width="9.85546875" style="4" customWidth="1"/>
    <col min="9485" max="9485" width="10.28515625" style="4" customWidth="1"/>
    <col min="9486" max="9728" width="9.140625" style="4"/>
    <col min="9729" max="9729" width="8.5703125" style="4" customWidth="1"/>
    <col min="9730" max="9730" width="9.42578125" style="4" customWidth="1"/>
    <col min="9731" max="9731" width="9.85546875" style="4" customWidth="1"/>
    <col min="9732" max="9732" width="12.28515625" style="4" customWidth="1"/>
    <col min="9733" max="9733" width="13.7109375" style="4" customWidth="1"/>
    <col min="9734" max="9734" width="5.5703125" style="4" customWidth="1"/>
    <col min="9735" max="9735" width="7.28515625" style="4" customWidth="1"/>
    <col min="9736" max="9736" width="11.42578125" style="4" customWidth="1"/>
    <col min="9737" max="9737" width="12.28515625" style="4" customWidth="1"/>
    <col min="9738" max="9738" width="13.5703125" style="4" customWidth="1"/>
    <col min="9739" max="9739" width="9.140625" style="4"/>
    <col min="9740" max="9740" width="9.85546875" style="4" customWidth="1"/>
    <col min="9741" max="9741" width="10.28515625" style="4" customWidth="1"/>
    <col min="9742" max="9984" width="9.140625" style="4"/>
    <col min="9985" max="9985" width="8.5703125" style="4" customWidth="1"/>
    <col min="9986" max="9986" width="9.42578125" style="4" customWidth="1"/>
    <col min="9987" max="9987" width="9.85546875" style="4" customWidth="1"/>
    <col min="9988" max="9988" width="12.28515625" style="4" customWidth="1"/>
    <col min="9989" max="9989" width="13.7109375" style="4" customWidth="1"/>
    <col min="9990" max="9990" width="5.5703125" style="4" customWidth="1"/>
    <col min="9991" max="9991" width="7.28515625" style="4" customWidth="1"/>
    <col min="9992" max="9992" width="11.42578125" style="4" customWidth="1"/>
    <col min="9993" max="9993" width="12.28515625" style="4" customWidth="1"/>
    <col min="9994" max="9994" width="13.5703125" style="4" customWidth="1"/>
    <col min="9995" max="9995" width="9.140625" style="4"/>
    <col min="9996" max="9996" width="9.85546875" style="4" customWidth="1"/>
    <col min="9997" max="9997" width="10.28515625" style="4" customWidth="1"/>
    <col min="9998" max="10240" width="9.140625" style="4"/>
    <col min="10241" max="10241" width="8.5703125" style="4" customWidth="1"/>
    <col min="10242" max="10242" width="9.42578125" style="4" customWidth="1"/>
    <col min="10243" max="10243" width="9.85546875" style="4" customWidth="1"/>
    <col min="10244" max="10244" width="12.28515625" style="4" customWidth="1"/>
    <col min="10245" max="10245" width="13.7109375" style="4" customWidth="1"/>
    <col min="10246" max="10246" width="5.5703125" style="4" customWidth="1"/>
    <col min="10247" max="10247" width="7.28515625" style="4" customWidth="1"/>
    <col min="10248" max="10248" width="11.42578125" style="4" customWidth="1"/>
    <col min="10249" max="10249" width="12.28515625" style="4" customWidth="1"/>
    <col min="10250" max="10250" width="13.5703125" style="4" customWidth="1"/>
    <col min="10251" max="10251" width="9.140625" style="4"/>
    <col min="10252" max="10252" width="9.85546875" style="4" customWidth="1"/>
    <col min="10253" max="10253" width="10.28515625" style="4" customWidth="1"/>
    <col min="10254" max="10496" width="9.140625" style="4"/>
    <col min="10497" max="10497" width="8.5703125" style="4" customWidth="1"/>
    <col min="10498" max="10498" width="9.42578125" style="4" customWidth="1"/>
    <col min="10499" max="10499" width="9.85546875" style="4" customWidth="1"/>
    <col min="10500" max="10500" width="12.28515625" style="4" customWidth="1"/>
    <col min="10501" max="10501" width="13.7109375" style="4" customWidth="1"/>
    <col min="10502" max="10502" width="5.5703125" style="4" customWidth="1"/>
    <col min="10503" max="10503" width="7.28515625" style="4" customWidth="1"/>
    <col min="10504" max="10504" width="11.42578125" style="4" customWidth="1"/>
    <col min="10505" max="10505" width="12.28515625" style="4" customWidth="1"/>
    <col min="10506" max="10506" width="13.5703125" style="4" customWidth="1"/>
    <col min="10507" max="10507" width="9.140625" style="4"/>
    <col min="10508" max="10508" width="9.85546875" style="4" customWidth="1"/>
    <col min="10509" max="10509" width="10.28515625" style="4" customWidth="1"/>
    <col min="10510" max="10752" width="9.140625" style="4"/>
    <col min="10753" max="10753" width="8.5703125" style="4" customWidth="1"/>
    <col min="10754" max="10754" width="9.42578125" style="4" customWidth="1"/>
    <col min="10755" max="10755" width="9.85546875" style="4" customWidth="1"/>
    <col min="10756" max="10756" width="12.28515625" style="4" customWidth="1"/>
    <col min="10757" max="10757" width="13.7109375" style="4" customWidth="1"/>
    <col min="10758" max="10758" width="5.5703125" style="4" customWidth="1"/>
    <col min="10759" max="10759" width="7.28515625" style="4" customWidth="1"/>
    <col min="10760" max="10760" width="11.42578125" style="4" customWidth="1"/>
    <col min="10761" max="10761" width="12.28515625" style="4" customWidth="1"/>
    <col min="10762" max="10762" width="13.5703125" style="4" customWidth="1"/>
    <col min="10763" max="10763" width="9.140625" style="4"/>
    <col min="10764" max="10764" width="9.85546875" style="4" customWidth="1"/>
    <col min="10765" max="10765" width="10.28515625" style="4" customWidth="1"/>
    <col min="10766" max="11008" width="9.140625" style="4"/>
    <col min="11009" max="11009" width="8.5703125" style="4" customWidth="1"/>
    <col min="11010" max="11010" width="9.42578125" style="4" customWidth="1"/>
    <col min="11011" max="11011" width="9.85546875" style="4" customWidth="1"/>
    <col min="11012" max="11012" width="12.28515625" style="4" customWidth="1"/>
    <col min="11013" max="11013" width="13.7109375" style="4" customWidth="1"/>
    <col min="11014" max="11014" width="5.5703125" style="4" customWidth="1"/>
    <col min="11015" max="11015" width="7.28515625" style="4" customWidth="1"/>
    <col min="11016" max="11016" width="11.42578125" style="4" customWidth="1"/>
    <col min="11017" max="11017" width="12.28515625" style="4" customWidth="1"/>
    <col min="11018" max="11018" width="13.5703125" style="4" customWidth="1"/>
    <col min="11019" max="11019" width="9.140625" style="4"/>
    <col min="11020" max="11020" width="9.85546875" style="4" customWidth="1"/>
    <col min="11021" max="11021" width="10.28515625" style="4" customWidth="1"/>
    <col min="11022" max="11264" width="9.140625" style="4"/>
    <col min="11265" max="11265" width="8.5703125" style="4" customWidth="1"/>
    <col min="11266" max="11266" width="9.42578125" style="4" customWidth="1"/>
    <col min="11267" max="11267" width="9.85546875" style="4" customWidth="1"/>
    <col min="11268" max="11268" width="12.28515625" style="4" customWidth="1"/>
    <col min="11269" max="11269" width="13.7109375" style="4" customWidth="1"/>
    <col min="11270" max="11270" width="5.5703125" style="4" customWidth="1"/>
    <col min="11271" max="11271" width="7.28515625" style="4" customWidth="1"/>
    <col min="11272" max="11272" width="11.42578125" style="4" customWidth="1"/>
    <col min="11273" max="11273" width="12.28515625" style="4" customWidth="1"/>
    <col min="11274" max="11274" width="13.5703125" style="4" customWidth="1"/>
    <col min="11275" max="11275" width="9.140625" style="4"/>
    <col min="11276" max="11276" width="9.85546875" style="4" customWidth="1"/>
    <col min="11277" max="11277" width="10.28515625" style="4" customWidth="1"/>
    <col min="11278" max="11520" width="9.140625" style="4"/>
    <col min="11521" max="11521" width="8.5703125" style="4" customWidth="1"/>
    <col min="11522" max="11522" width="9.42578125" style="4" customWidth="1"/>
    <col min="11523" max="11523" width="9.85546875" style="4" customWidth="1"/>
    <col min="11524" max="11524" width="12.28515625" style="4" customWidth="1"/>
    <col min="11525" max="11525" width="13.7109375" style="4" customWidth="1"/>
    <col min="11526" max="11526" width="5.5703125" style="4" customWidth="1"/>
    <col min="11527" max="11527" width="7.28515625" style="4" customWidth="1"/>
    <col min="11528" max="11528" width="11.42578125" style="4" customWidth="1"/>
    <col min="11529" max="11529" width="12.28515625" style="4" customWidth="1"/>
    <col min="11530" max="11530" width="13.5703125" style="4" customWidth="1"/>
    <col min="11531" max="11531" width="9.140625" style="4"/>
    <col min="11532" max="11532" width="9.85546875" style="4" customWidth="1"/>
    <col min="11533" max="11533" width="10.28515625" style="4" customWidth="1"/>
    <col min="11534" max="11776" width="9.140625" style="4"/>
    <col min="11777" max="11777" width="8.5703125" style="4" customWidth="1"/>
    <col min="11778" max="11778" width="9.42578125" style="4" customWidth="1"/>
    <col min="11779" max="11779" width="9.85546875" style="4" customWidth="1"/>
    <col min="11780" max="11780" width="12.28515625" style="4" customWidth="1"/>
    <col min="11781" max="11781" width="13.7109375" style="4" customWidth="1"/>
    <col min="11782" max="11782" width="5.5703125" style="4" customWidth="1"/>
    <col min="11783" max="11783" width="7.28515625" style="4" customWidth="1"/>
    <col min="11784" max="11784" width="11.42578125" style="4" customWidth="1"/>
    <col min="11785" max="11785" width="12.28515625" style="4" customWidth="1"/>
    <col min="11786" max="11786" width="13.5703125" style="4" customWidth="1"/>
    <col min="11787" max="11787" width="9.140625" style="4"/>
    <col min="11788" max="11788" width="9.85546875" style="4" customWidth="1"/>
    <col min="11789" max="11789" width="10.28515625" style="4" customWidth="1"/>
    <col min="11790" max="12032" width="9.140625" style="4"/>
    <col min="12033" max="12033" width="8.5703125" style="4" customWidth="1"/>
    <col min="12034" max="12034" width="9.42578125" style="4" customWidth="1"/>
    <col min="12035" max="12035" width="9.85546875" style="4" customWidth="1"/>
    <col min="12036" max="12036" width="12.28515625" style="4" customWidth="1"/>
    <col min="12037" max="12037" width="13.7109375" style="4" customWidth="1"/>
    <col min="12038" max="12038" width="5.5703125" style="4" customWidth="1"/>
    <col min="12039" max="12039" width="7.28515625" style="4" customWidth="1"/>
    <col min="12040" max="12040" width="11.42578125" style="4" customWidth="1"/>
    <col min="12041" max="12041" width="12.28515625" style="4" customWidth="1"/>
    <col min="12042" max="12042" width="13.5703125" style="4" customWidth="1"/>
    <col min="12043" max="12043" width="9.140625" style="4"/>
    <col min="12044" max="12044" width="9.85546875" style="4" customWidth="1"/>
    <col min="12045" max="12045" width="10.28515625" style="4" customWidth="1"/>
    <col min="12046" max="12288" width="9.140625" style="4"/>
    <col min="12289" max="12289" width="8.5703125" style="4" customWidth="1"/>
    <col min="12290" max="12290" width="9.42578125" style="4" customWidth="1"/>
    <col min="12291" max="12291" width="9.85546875" style="4" customWidth="1"/>
    <col min="12292" max="12292" width="12.28515625" style="4" customWidth="1"/>
    <col min="12293" max="12293" width="13.7109375" style="4" customWidth="1"/>
    <col min="12294" max="12294" width="5.5703125" style="4" customWidth="1"/>
    <col min="12295" max="12295" width="7.28515625" style="4" customWidth="1"/>
    <col min="12296" max="12296" width="11.42578125" style="4" customWidth="1"/>
    <col min="12297" max="12297" width="12.28515625" style="4" customWidth="1"/>
    <col min="12298" max="12298" width="13.5703125" style="4" customWidth="1"/>
    <col min="12299" max="12299" width="9.140625" style="4"/>
    <col min="12300" max="12300" width="9.85546875" style="4" customWidth="1"/>
    <col min="12301" max="12301" width="10.28515625" style="4" customWidth="1"/>
    <col min="12302" max="12544" width="9.140625" style="4"/>
    <col min="12545" max="12545" width="8.5703125" style="4" customWidth="1"/>
    <col min="12546" max="12546" width="9.42578125" style="4" customWidth="1"/>
    <col min="12547" max="12547" width="9.85546875" style="4" customWidth="1"/>
    <col min="12548" max="12548" width="12.28515625" style="4" customWidth="1"/>
    <col min="12549" max="12549" width="13.7109375" style="4" customWidth="1"/>
    <col min="12550" max="12550" width="5.5703125" style="4" customWidth="1"/>
    <col min="12551" max="12551" width="7.28515625" style="4" customWidth="1"/>
    <col min="12552" max="12552" width="11.42578125" style="4" customWidth="1"/>
    <col min="12553" max="12553" width="12.28515625" style="4" customWidth="1"/>
    <col min="12554" max="12554" width="13.5703125" style="4" customWidth="1"/>
    <col min="12555" max="12555" width="9.140625" style="4"/>
    <col min="12556" max="12556" width="9.85546875" style="4" customWidth="1"/>
    <col min="12557" max="12557" width="10.28515625" style="4" customWidth="1"/>
    <col min="12558" max="12800" width="9.140625" style="4"/>
    <col min="12801" max="12801" width="8.5703125" style="4" customWidth="1"/>
    <col min="12802" max="12802" width="9.42578125" style="4" customWidth="1"/>
    <col min="12803" max="12803" width="9.85546875" style="4" customWidth="1"/>
    <col min="12804" max="12804" width="12.28515625" style="4" customWidth="1"/>
    <col min="12805" max="12805" width="13.7109375" style="4" customWidth="1"/>
    <col min="12806" max="12806" width="5.5703125" style="4" customWidth="1"/>
    <col min="12807" max="12807" width="7.28515625" style="4" customWidth="1"/>
    <col min="12808" max="12808" width="11.42578125" style="4" customWidth="1"/>
    <col min="12809" max="12809" width="12.28515625" style="4" customWidth="1"/>
    <col min="12810" max="12810" width="13.5703125" style="4" customWidth="1"/>
    <col min="12811" max="12811" width="9.140625" style="4"/>
    <col min="12812" max="12812" width="9.85546875" style="4" customWidth="1"/>
    <col min="12813" max="12813" width="10.28515625" style="4" customWidth="1"/>
    <col min="12814" max="13056" width="9.140625" style="4"/>
    <col min="13057" max="13057" width="8.5703125" style="4" customWidth="1"/>
    <col min="13058" max="13058" width="9.42578125" style="4" customWidth="1"/>
    <col min="13059" max="13059" width="9.85546875" style="4" customWidth="1"/>
    <col min="13060" max="13060" width="12.28515625" style="4" customWidth="1"/>
    <col min="13061" max="13061" width="13.7109375" style="4" customWidth="1"/>
    <col min="13062" max="13062" width="5.5703125" style="4" customWidth="1"/>
    <col min="13063" max="13063" width="7.28515625" style="4" customWidth="1"/>
    <col min="13064" max="13064" width="11.42578125" style="4" customWidth="1"/>
    <col min="13065" max="13065" width="12.28515625" style="4" customWidth="1"/>
    <col min="13066" max="13066" width="13.5703125" style="4" customWidth="1"/>
    <col min="13067" max="13067" width="9.140625" style="4"/>
    <col min="13068" max="13068" width="9.85546875" style="4" customWidth="1"/>
    <col min="13069" max="13069" width="10.28515625" style="4" customWidth="1"/>
    <col min="13070" max="13312" width="9.140625" style="4"/>
    <col min="13313" max="13313" width="8.5703125" style="4" customWidth="1"/>
    <col min="13314" max="13314" width="9.42578125" style="4" customWidth="1"/>
    <col min="13315" max="13315" width="9.85546875" style="4" customWidth="1"/>
    <col min="13316" max="13316" width="12.28515625" style="4" customWidth="1"/>
    <col min="13317" max="13317" width="13.7109375" style="4" customWidth="1"/>
    <col min="13318" max="13318" width="5.5703125" style="4" customWidth="1"/>
    <col min="13319" max="13319" width="7.28515625" style="4" customWidth="1"/>
    <col min="13320" max="13320" width="11.42578125" style="4" customWidth="1"/>
    <col min="13321" max="13321" width="12.28515625" style="4" customWidth="1"/>
    <col min="13322" max="13322" width="13.5703125" style="4" customWidth="1"/>
    <col min="13323" max="13323" width="9.140625" style="4"/>
    <col min="13324" max="13324" width="9.85546875" style="4" customWidth="1"/>
    <col min="13325" max="13325" width="10.28515625" style="4" customWidth="1"/>
    <col min="13326" max="13568" width="9.140625" style="4"/>
    <col min="13569" max="13569" width="8.5703125" style="4" customWidth="1"/>
    <col min="13570" max="13570" width="9.42578125" style="4" customWidth="1"/>
    <col min="13571" max="13571" width="9.85546875" style="4" customWidth="1"/>
    <col min="13572" max="13572" width="12.28515625" style="4" customWidth="1"/>
    <col min="13573" max="13573" width="13.7109375" style="4" customWidth="1"/>
    <col min="13574" max="13574" width="5.5703125" style="4" customWidth="1"/>
    <col min="13575" max="13575" width="7.28515625" style="4" customWidth="1"/>
    <col min="13576" max="13576" width="11.42578125" style="4" customWidth="1"/>
    <col min="13577" max="13577" width="12.28515625" style="4" customWidth="1"/>
    <col min="13578" max="13578" width="13.5703125" style="4" customWidth="1"/>
    <col min="13579" max="13579" width="9.140625" style="4"/>
    <col min="13580" max="13580" width="9.85546875" style="4" customWidth="1"/>
    <col min="13581" max="13581" width="10.28515625" style="4" customWidth="1"/>
    <col min="13582" max="13824" width="9.140625" style="4"/>
    <col min="13825" max="13825" width="8.5703125" style="4" customWidth="1"/>
    <col min="13826" max="13826" width="9.42578125" style="4" customWidth="1"/>
    <col min="13827" max="13827" width="9.85546875" style="4" customWidth="1"/>
    <col min="13828" max="13828" width="12.28515625" style="4" customWidth="1"/>
    <col min="13829" max="13829" width="13.7109375" style="4" customWidth="1"/>
    <col min="13830" max="13830" width="5.5703125" style="4" customWidth="1"/>
    <col min="13831" max="13831" width="7.28515625" style="4" customWidth="1"/>
    <col min="13832" max="13832" width="11.42578125" style="4" customWidth="1"/>
    <col min="13833" max="13833" width="12.28515625" style="4" customWidth="1"/>
    <col min="13834" max="13834" width="13.5703125" style="4" customWidth="1"/>
    <col min="13835" max="13835" width="9.140625" style="4"/>
    <col min="13836" max="13836" width="9.85546875" style="4" customWidth="1"/>
    <col min="13837" max="13837" width="10.28515625" style="4" customWidth="1"/>
    <col min="13838" max="14080" width="9.140625" style="4"/>
    <col min="14081" max="14081" width="8.5703125" style="4" customWidth="1"/>
    <col min="14082" max="14082" width="9.42578125" style="4" customWidth="1"/>
    <col min="14083" max="14083" width="9.85546875" style="4" customWidth="1"/>
    <col min="14084" max="14084" width="12.28515625" style="4" customWidth="1"/>
    <col min="14085" max="14085" width="13.7109375" style="4" customWidth="1"/>
    <col min="14086" max="14086" width="5.5703125" style="4" customWidth="1"/>
    <col min="14087" max="14087" width="7.28515625" style="4" customWidth="1"/>
    <col min="14088" max="14088" width="11.42578125" style="4" customWidth="1"/>
    <col min="14089" max="14089" width="12.28515625" style="4" customWidth="1"/>
    <col min="14090" max="14090" width="13.5703125" style="4" customWidth="1"/>
    <col min="14091" max="14091" width="9.140625" style="4"/>
    <col min="14092" max="14092" width="9.85546875" style="4" customWidth="1"/>
    <col min="14093" max="14093" width="10.28515625" style="4" customWidth="1"/>
    <col min="14094" max="14336" width="9.140625" style="4"/>
    <col min="14337" max="14337" width="8.5703125" style="4" customWidth="1"/>
    <col min="14338" max="14338" width="9.42578125" style="4" customWidth="1"/>
    <col min="14339" max="14339" width="9.85546875" style="4" customWidth="1"/>
    <col min="14340" max="14340" width="12.28515625" style="4" customWidth="1"/>
    <col min="14341" max="14341" width="13.7109375" style="4" customWidth="1"/>
    <col min="14342" max="14342" width="5.5703125" style="4" customWidth="1"/>
    <col min="14343" max="14343" width="7.28515625" style="4" customWidth="1"/>
    <col min="14344" max="14344" width="11.42578125" style="4" customWidth="1"/>
    <col min="14345" max="14345" width="12.28515625" style="4" customWidth="1"/>
    <col min="14346" max="14346" width="13.5703125" style="4" customWidth="1"/>
    <col min="14347" max="14347" width="9.140625" style="4"/>
    <col min="14348" max="14348" width="9.85546875" style="4" customWidth="1"/>
    <col min="14349" max="14349" width="10.28515625" style="4" customWidth="1"/>
    <col min="14350" max="14592" width="9.140625" style="4"/>
    <col min="14593" max="14593" width="8.5703125" style="4" customWidth="1"/>
    <col min="14594" max="14594" width="9.42578125" style="4" customWidth="1"/>
    <col min="14595" max="14595" width="9.85546875" style="4" customWidth="1"/>
    <col min="14596" max="14596" width="12.28515625" style="4" customWidth="1"/>
    <col min="14597" max="14597" width="13.7109375" style="4" customWidth="1"/>
    <col min="14598" max="14598" width="5.5703125" style="4" customWidth="1"/>
    <col min="14599" max="14599" width="7.28515625" style="4" customWidth="1"/>
    <col min="14600" max="14600" width="11.42578125" style="4" customWidth="1"/>
    <col min="14601" max="14601" width="12.28515625" style="4" customWidth="1"/>
    <col min="14602" max="14602" width="13.5703125" style="4" customWidth="1"/>
    <col min="14603" max="14603" width="9.140625" style="4"/>
    <col min="14604" max="14604" width="9.85546875" style="4" customWidth="1"/>
    <col min="14605" max="14605" width="10.28515625" style="4" customWidth="1"/>
    <col min="14606" max="14848" width="9.140625" style="4"/>
    <col min="14849" max="14849" width="8.5703125" style="4" customWidth="1"/>
    <col min="14850" max="14850" width="9.42578125" style="4" customWidth="1"/>
    <col min="14851" max="14851" width="9.85546875" style="4" customWidth="1"/>
    <col min="14852" max="14852" width="12.28515625" style="4" customWidth="1"/>
    <col min="14853" max="14853" width="13.7109375" style="4" customWidth="1"/>
    <col min="14854" max="14854" width="5.5703125" style="4" customWidth="1"/>
    <col min="14855" max="14855" width="7.28515625" style="4" customWidth="1"/>
    <col min="14856" max="14856" width="11.42578125" style="4" customWidth="1"/>
    <col min="14857" max="14857" width="12.28515625" style="4" customWidth="1"/>
    <col min="14858" max="14858" width="13.5703125" style="4" customWidth="1"/>
    <col min="14859" max="14859" width="9.140625" style="4"/>
    <col min="14860" max="14860" width="9.85546875" style="4" customWidth="1"/>
    <col min="14861" max="14861" width="10.28515625" style="4" customWidth="1"/>
    <col min="14862" max="15104" width="9.140625" style="4"/>
    <col min="15105" max="15105" width="8.5703125" style="4" customWidth="1"/>
    <col min="15106" max="15106" width="9.42578125" style="4" customWidth="1"/>
    <col min="15107" max="15107" width="9.85546875" style="4" customWidth="1"/>
    <col min="15108" max="15108" width="12.28515625" style="4" customWidth="1"/>
    <col min="15109" max="15109" width="13.7109375" style="4" customWidth="1"/>
    <col min="15110" max="15110" width="5.5703125" style="4" customWidth="1"/>
    <col min="15111" max="15111" width="7.28515625" style="4" customWidth="1"/>
    <col min="15112" max="15112" width="11.42578125" style="4" customWidth="1"/>
    <col min="15113" max="15113" width="12.28515625" style="4" customWidth="1"/>
    <col min="15114" max="15114" width="13.5703125" style="4" customWidth="1"/>
    <col min="15115" max="15115" width="9.140625" style="4"/>
    <col min="15116" max="15116" width="9.85546875" style="4" customWidth="1"/>
    <col min="15117" max="15117" width="10.28515625" style="4" customWidth="1"/>
    <col min="15118" max="15360" width="9.140625" style="4"/>
    <col min="15361" max="15361" width="8.5703125" style="4" customWidth="1"/>
    <col min="15362" max="15362" width="9.42578125" style="4" customWidth="1"/>
    <col min="15363" max="15363" width="9.85546875" style="4" customWidth="1"/>
    <col min="15364" max="15364" width="12.28515625" style="4" customWidth="1"/>
    <col min="15365" max="15365" width="13.7109375" style="4" customWidth="1"/>
    <col min="15366" max="15366" width="5.5703125" style="4" customWidth="1"/>
    <col min="15367" max="15367" width="7.28515625" style="4" customWidth="1"/>
    <col min="15368" max="15368" width="11.42578125" style="4" customWidth="1"/>
    <col min="15369" max="15369" width="12.28515625" style="4" customWidth="1"/>
    <col min="15370" max="15370" width="13.5703125" style="4" customWidth="1"/>
    <col min="15371" max="15371" width="9.140625" style="4"/>
    <col min="15372" max="15372" width="9.85546875" style="4" customWidth="1"/>
    <col min="15373" max="15373" width="10.28515625" style="4" customWidth="1"/>
    <col min="15374" max="15616" width="9.140625" style="4"/>
    <col min="15617" max="15617" width="8.5703125" style="4" customWidth="1"/>
    <col min="15618" max="15618" width="9.42578125" style="4" customWidth="1"/>
    <col min="15619" max="15619" width="9.85546875" style="4" customWidth="1"/>
    <col min="15620" max="15620" width="12.28515625" style="4" customWidth="1"/>
    <col min="15621" max="15621" width="13.7109375" style="4" customWidth="1"/>
    <col min="15622" max="15622" width="5.5703125" style="4" customWidth="1"/>
    <col min="15623" max="15623" width="7.28515625" style="4" customWidth="1"/>
    <col min="15624" max="15624" width="11.42578125" style="4" customWidth="1"/>
    <col min="15625" max="15625" width="12.28515625" style="4" customWidth="1"/>
    <col min="15626" max="15626" width="13.5703125" style="4" customWidth="1"/>
    <col min="15627" max="15627" width="9.140625" style="4"/>
    <col min="15628" max="15628" width="9.85546875" style="4" customWidth="1"/>
    <col min="15629" max="15629" width="10.28515625" style="4" customWidth="1"/>
    <col min="15630" max="15872" width="9.140625" style="4"/>
    <col min="15873" max="15873" width="8.5703125" style="4" customWidth="1"/>
    <col min="15874" max="15874" width="9.42578125" style="4" customWidth="1"/>
    <col min="15875" max="15875" width="9.85546875" style="4" customWidth="1"/>
    <col min="15876" max="15876" width="12.28515625" style="4" customWidth="1"/>
    <col min="15877" max="15877" width="13.7109375" style="4" customWidth="1"/>
    <col min="15878" max="15878" width="5.5703125" style="4" customWidth="1"/>
    <col min="15879" max="15879" width="7.28515625" style="4" customWidth="1"/>
    <col min="15880" max="15880" width="11.42578125" style="4" customWidth="1"/>
    <col min="15881" max="15881" width="12.28515625" style="4" customWidth="1"/>
    <col min="15882" max="15882" width="13.5703125" style="4" customWidth="1"/>
    <col min="15883" max="15883" width="9.140625" style="4"/>
    <col min="15884" max="15884" width="9.85546875" style="4" customWidth="1"/>
    <col min="15885" max="15885" width="10.28515625" style="4" customWidth="1"/>
    <col min="15886" max="16128" width="9.140625" style="4"/>
    <col min="16129" max="16129" width="8.5703125" style="4" customWidth="1"/>
    <col min="16130" max="16130" width="9.42578125" style="4" customWidth="1"/>
    <col min="16131" max="16131" width="9.85546875" style="4" customWidth="1"/>
    <col min="16132" max="16132" width="12.28515625" style="4" customWidth="1"/>
    <col min="16133" max="16133" width="13.7109375" style="4" customWidth="1"/>
    <col min="16134" max="16134" width="5.5703125" style="4" customWidth="1"/>
    <col min="16135" max="16135" width="7.28515625" style="4" customWidth="1"/>
    <col min="16136" max="16136" width="11.42578125" style="4" customWidth="1"/>
    <col min="16137" max="16137" width="12.28515625" style="4" customWidth="1"/>
    <col min="16138" max="16138" width="13.5703125" style="4" customWidth="1"/>
    <col min="16139" max="16139" width="9.140625" style="4"/>
    <col min="16140" max="16140" width="9.85546875" style="4" customWidth="1"/>
    <col min="16141" max="16141" width="10.28515625" style="4" customWidth="1"/>
    <col min="16142" max="16384" width="9.140625" style="4"/>
  </cols>
  <sheetData>
    <row r="1" spans="1:12" ht="23.25">
      <c r="A1" s="2" t="s">
        <v>7</v>
      </c>
      <c r="B1" s="3"/>
      <c r="C1" s="3"/>
      <c r="D1" s="3"/>
      <c r="E1" s="3"/>
      <c r="F1" s="3"/>
      <c r="G1" s="3"/>
      <c r="H1" s="3"/>
      <c r="I1" s="3"/>
      <c r="J1" s="3"/>
    </row>
    <row r="2" spans="1:12" ht="15">
      <c r="A2" s="5" t="s">
        <v>8</v>
      </c>
      <c r="J2" s="6" t="s">
        <v>9</v>
      </c>
      <c r="L2" s="7" t="s">
        <v>10</v>
      </c>
    </row>
    <row r="4" spans="1:12" ht="15">
      <c r="L4" s="8" t="s">
        <v>11</v>
      </c>
    </row>
    <row r="5" spans="1:12" ht="15">
      <c r="B5" s="9" t="s">
        <v>12</v>
      </c>
      <c r="C5" s="10" t="s">
        <v>66</v>
      </c>
      <c r="D5" s="10">
        <f>'CC+LASB'!E5</f>
        <v>6000</v>
      </c>
      <c r="L5" s="8" t="s">
        <v>13</v>
      </c>
    </row>
    <row r="6" spans="1:12" ht="15.75" thickBot="1">
      <c r="C6" s="4" t="s">
        <v>65</v>
      </c>
      <c r="D6" s="4">
        <f>'CC+LASB'!E4</f>
        <v>200000</v>
      </c>
      <c r="L6" s="8" t="s">
        <v>14</v>
      </c>
    </row>
    <row r="7" spans="1:12" ht="15.75" thickBot="1">
      <c r="C7" s="11" t="s">
        <v>15</v>
      </c>
      <c r="D7" s="12">
        <f>D6+D5</f>
        <v>206000</v>
      </c>
      <c r="L7" s="8" t="s">
        <v>16</v>
      </c>
    </row>
    <row r="8" spans="1:12" ht="15.75" thickBot="1">
      <c r="C8" s="11" t="s">
        <v>17</v>
      </c>
      <c r="D8" s="86">
        <v>4.9500000000000002E-2</v>
      </c>
      <c r="L8" s="4" t="s">
        <v>18</v>
      </c>
    </row>
    <row r="9" spans="1:12" ht="13.5" thickBot="1">
      <c r="C9" s="11" t="s">
        <v>19</v>
      </c>
      <c r="D9" s="87">
        <v>25</v>
      </c>
    </row>
    <row r="10" spans="1:12" ht="15">
      <c r="L10" s="13" t="s">
        <v>20</v>
      </c>
    </row>
    <row r="11" spans="1:12" ht="15">
      <c r="B11" s="9" t="s">
        <v>21</v>
      </c>
      <c r="C11" s="10"/>
      <c r="D11" s="10"/>
      <c r="L11" s="13" t="s">
        <v>22</v>
      </c>
    </row>
    <row r="12" spans="1:12" ht="15">
      <c r="L12" s="13" t="s">
        <v>23</v>
      </c>
    </row>
    <row r="13" spans="1:12" ht="15">
      <c r="C13" s="11" t="s">
        <v>24</v>
      </c>
      <c r="D13" s="14">
        <f>-PMT(D8/12,D9*12,D7)</f>
        <v>1198.2620669103378</v>
      </c>
      <c r="L13" s="13" t="s">
        <v>25</v>
      </c>
    </row>
    <row r="14" spans="1:12" ht="15">
      <c r="C14" s="11" t="s">
        <v>26</v>
      </c>
      <c r="D14" s="15">
        <f>NPER(D8/12,D13,-D7)</f>
        <v>299.99999999999818</v>
      </c>
      <c r="L14" s="13" t="s">
        <v>27</v>
      </c>
    </row>
    <row r="15" spans="1:12">
      <c r="C15" s="16" t="s">
        <v>28</v>
      </c>
      <c r="D15" s="14">
        <f>D13*D14</f>
        <v>359478.62007309915</v>
      </c>
      <c r="L15" s="17"/>
    </row>
    <row r="16" spans="1:12" ht="15">
      <c r="C16" s="16" t="s">
        <v>29</v>
      </c>
      <c r="D16" s="14">
        <f>-CUMIPMT(D8/12,D9*12,D7,1,D9*12,0)</f>
        <v>153478.62007309351</v>
      </c>
      <c r="J16" s="18" t="s">
        <v>30</v>
      </c>
      <c r="L16" s="13" t="s">
        <v>31</v>
      </c>
    </row>
    <row r="17" spans="1:13">
      <c r="D17" s="19"/>
      <c r="L17" s="4" t="s">
        <v>32</v>
      </c>
    </row>
    <row r="18" spans="1:13">
      <c r="D18" s="19"/>
    </row>
    <row r="19" spans="1:13" ht="26.25" thickBot="1">
      <c r="A19" s="20" t="s">
        <v>33</v>
      </c>
      <c r="B19" s="21" t="s">
        <v>34</v>
      </c>
      <c r="C19" s="21" t="s">
        <v>35</v>
      </c>
      <c r="D19" s="21" t="s">
        <v>36</v>
      </c>
      <c r="E19" s="22" t="s">
        <v>37</v>
      </c>
      <c r="F19" s="23"/>
      <c r="G19" s="20" t="s">
        <v>38</v>
      </c>
      <c r="H19" s="22" t="s">
        <v>39</v>
      </c>
      <c r="I19" s="22" t="s">
        <v>40</v>
      </c>
      <c r="J19" s="22" t="s">
        <v>37</v>
      </c>
    </row>
    <row r="20" spans="1:13">
      <c r="A20" s="24"/>
      <c r="B20" s="24"/>
      <c r="C20" s="24"/>
      <c r="D20" s="24"/>
      <c r="E20" s="25">
        <f>D7</f>
        <v>206000</v>
      </c>
      <c r="G20" s="24"/>
      <c r="H20" s="24"/>
      <c r="I20" s="24"/>
      <c r="J20" s="25">
        <f>D7</f>
        <v>206000</v>
      </c>
    </row>
    <row r="21" spans="1:13">
      <c r="A21" s="26">
        <v>1</v>
      </c>
      <c r="B21" s="27">
        <f t="shared" ref="B21:B84" si="0">IF(A21&gt;$D$14,"",$D$13)</f>
        <v>1198.2620669103378</v>
      </c>
      <c r="C21" s="27">
        <f t="shared" ref="C21:C84" si="1">IF(A21&gt;$D$14,"",$D$8/12*E20)</f>
        <v>849.75</v>
      </c>
      <c r="D21" s="27">
        <f t="shared" ref="D21:D84" si="2">IF(A21&gt;$D$14,"",B21-C21)</f>
        <v>348.51206691033781</v>
      </c>
      <c r="E21" s="27">
        <f t="shared" ref="E21:E84" si="3">IF(A21&gt;$D$14,"",E20-D21)</f>
        <v>205651.48793308967</v>
      </c>
      <c r="G21" s="28">
        <v>1</v>
      </c>
      <c r="H21" s="29">
        <f t="shared" ref="H21:H50" si="4">IF(G21="","",-CUMIPMT($D$8/12,$D$9*12,$D$7,1,G21*12,0))</f>
        <v>10100.800767713954</v>
      </c>
      <c r="I21" s="29">
        <f t="shared" ref="I21:I50" si="5">IF(G21="","",-CUMPRINC($D$8/12,$D$9*12,$D$7,1,G21*12,0))</f>
        <v>4278.3440352100979</v>
      </c>
      <c r="J21" s="29">
        <f t="shared" ref="J21:J50" si="6">IF(G21="","",$D$7*(1-((1+$D$8/12)^(G21*12)-1)/((1+$D$8/12)^($D$9*12)-1)))</f>
        <v>201721.65596479</v>
      </c>
      <c r="K21" s="30"/>
      <c r="M21" s="17"/>
    </row>
    <row r="22" spans="1:13">
      <c r="A22" s="26">
        <v>2</v>
      </c>
      <c r="B22" s="27">
        <f t="shared" si="0"/>
        <v>1198.2620669103378</v>
      </c>
      <c r="C22" s="27">
        <f t="shared" si="1"/>
        <v>848.3123877239949</v>
      </c>
      <c r="D22" s="27">
        <f t="shared" si="2"/>
        <v>349.94967918634291</v>
      </c>
      <c r="E22" s="27">
        <f t="shared" si="3"/>
        <v>205301.53825390333</v>
      </c>
      <c r="G22" s="31">
        <f t="shared" ref="G22:G50" si="7">IF(G21&gt;=$D$9,"",G21+1)</f>
        <v>2</v>
      </c>
      <c r="H22" s="27">
        <f t="shared" si="4"/>
        <v>19984.952109586509</v>
      </c>
      <c r="I22" s="27">
        <f t="shared" si="5"/>
        <v>8773.3374962615944</v>
      </c>
      <c r="J22" s="27">
        <f t="shared" si="6"/>
        <v>197226.6625037386</v>
      </c>
      <c r="K22" s="30"/>
      <c r="M22" s="17"/>
    </row>
    <row r="23" spans="1:13">
      <c r="A23" s="26">
        <v>3</v>
      </c>
      <c r="B23" s="27">
        <f t="shared" si="0"/>
        <v>1198.2620669103378</v>
      </c>
      <c r="C23" s="27">
        <f t="shared" si="1"/>
        <v>846.8688452973513</v>
      </c>
      <c r="D23" s="27">
        <f t="shared" si="2"/>
        <v>351.39322161298651</v>
      </c>
      <c r="E23" s="27">
        <f t="shared" si="3"/>
        <v>204950.14503229034</v>
      </c>
      <c r="G23" s="31">
        <f t="shared" si="7"/>
        <v>3</v>
      </c>
      <c r="H23" s="27">
        <f t="shared" si="4"/>
        <v>29641.483198276259</v>
      </c>
      <c r="I23" s="27">
        <f t="shared" si="5"/>
        <v>13495.951210495894</v>
      </c>
      <c r="J23" s="27">
        <f t="shared" si="6"/>
        <v>192504.04878950445</v>
      </c>
      <c r="K23" s="30"/>
    </row>
    <row r="24" spans="1:13">
      <c r="A24" s="26">
        <v>4</v>
      </c>
      <c r="B24" s="27">
        <f t="shared" si="0"/>
        <v>1198.2620669103378</v>
      </c>
      <c r="C24" s="27">
        <f t="shared" si="1"/>
        <v>845.41934825819772</v>
      </c>
      <c r="D24" s="27">
        <f t="shared" si="2"/>
        <v>352.84271865214009</v>
      </c>
      <c r="E24" s="27">
        <f t="shared" si="3"/>
        <v>204597.30231363821</v>
      </c>
      <c r="G24" s="31">
        <f t="shared" si="7"/>
        <v>4</v>
      </c>
      <c r="H24" s="27">
        <f t="shared" si="4"/>
        <v>39058.867658915726</v>
      </c>
      <c r="I24" s="27">
        <f t="shared" si="5"/>
        <v>18457.711552780489</v>
      </c>
      <c r="J24" s="27">
        <f t="shared" si="6"/>
        <v>187542.28844721997</v>
      </c>
      <c r="K24" s="30"/>
    </row>
    <row r="25" spans="1:13">
      <c r="A25" s="26">
        <v>5</v>
      </c>
      <c r="B25" s="27">
        <f t="shared" si="0"/>
        <v>1198.2620669103378</v>
      </c>
      <c r="C25" s="27">
        <f t="shared" si="1"/>
        <v>843.96387204375765</v>
      </c>
      <c r="D25" s="27">
        <f t="shared" si="2"/>
        <v>354.29819486658016</v>
      </c>
      <c r="E25" s="27">
        <f t="shared" si="3"/>
        <v>204243.00411877164</v>
      </c>
      <c r="G25" s="31">
        <f t="shared" si="7"/>
        <v>5</v>
      </c>
      <c r="H25" s="27">
        <f t="shared" si="4"/>
        <v>48224.995436952799</v>
      </c>
      <c r="I25" s="27">
        <f t="shared" si="5"/>
        <v>23670.728577667465</v>
      </c>
      <c r="J25" s="27">
        <f t="shared" si="6"/>
        <v>182329.27142233311</v>
      </c>
      <c r="K25" s="30"/>
    </row>
    <row r="26" spans="1:13">
      <c r="A26" s="26">
        <v>6</v>
      </c>
      <c r="B26" s="27">
        <f t="shared" si="0"/>
        <v>1198.2620669103378</v>
      </c>
      <c r="C26" s="27">
        <f t="shared" si="1"/>
        <v>842.50239198993302</v>
      </c>
      <c r="D26" s="27">
        <f t="shared" si="2"/>
        <v>355.75967492040479</v>
      </c>
      <c r="E26" s="27">
        <f t="shared" si="3"/>
        <v>203887.24444385123</v>
      </c>
      <c r="G26" s="31">
        <f t="shared" si="7"/>
        <v>6</v>
      </c>
      <c r="H26" s="27">
        <f t="shared" si="4"/>
        <v>57127.143241418693</v>
      </c>
      <c r="I26" s="27">
        <f t="shared" si="5"/>
        <v>29147.725576125624</v>
      </c>
      <c r="J26" s="27">
        <f t="shared" si="6"/>
        <v>176852.27442387512</v>
      </c>
      <c r="K26" s="30"/>
    </row>
    <row r="27" spans="1:13">
      <c r="A27" s="26">
        <v>7</v>
      </c>
      <c r="B27" s="27">
        <f t="shared" si="0"/>
        <v>1198.2620669103378</v>
      </c>
      <c r="C27" s="27">
        <f t="shared" si="1"/>
        <v>841.03488333088637</v>
      </c>
      <c r="D27" s="27">
        <f t="shared" si="2"/>
        <v>357.22718357945143</v>
      </c>
      <c r="E27" s="27">
        <f t="shared" si="3"/>
        <v>203530.01726027179</v>
      </c>
      <c r="G27" s="31">
        <f t="shared" si="7"/>
        <v>7</v>
      </c>
      <c r="H27" s="27">
        <f t="shared" si="4"/>
        <v>65751.943491483747</v>
      </c>
      <c r="I27" s="27">
        <f t="shared" si="5"/>
        <v>34902.07012898464</v>
      </c>
      <c r="J27" s="27">
        <f t="shared" si="6"/>
        <v>171097.9298710163</v>
      </c>
      <c r="K27" s="30"/>
    </row>
    <row r="28" spans="1:13">
      <c r="A28" s="26">
        <v>8</v>
      </c>
      <c r="B28" s="27">
        <f t="shared" si="0"/>
        <v>1198.2620669103378</v>
      </c>
      <c r="C28" s="27">
        <f t="shared" si="1"/>
        <v>839.56132119862116</v>
      </c>
      <c r="D28" s="27">
        <f t="shared" si="2"/>
        <v>358.70074571171665</v>
      </c>
      <c r="E28" s="27">
        <f t="shared" si="3"/>
        <v>203171.31651456008</v>
      </c>
      <c r="G28" s="31">
        <f t="shared" si="7"/>
        <v>8</v>
      </c>
      <c r="H28" s="27">
        <f t="shared" si="4"/>
        <v>74085.351690509735</v>
      </c>
      <c r="I28" s="27">
        <f t="shared" si="5"/>
        <v>40947.806732882687</v>
      </c>
      <c r="J28" s="27">
        <f t="shared" si="6"/>
        <v>165052.19326711845</v>
      </c>
      <c r="K28" s="30"/>
    </row>
    <row r="29" spans="1:13">
      <c r="A29" s="26">
        <v>9</v>
      </c>
      <c r="B29" s="27">
        <f t="shared" si="0"/>
        <v>1198.2620669103378</v>
      </c>
      <c r="C29" s="27">
        <f t="shared" si="1"/>
        <v>838.08168062256038</v>
      </c>
      <c r="D29" s="27">
        <f t="shared" si="2"/>
        <v>360.18038628777742</v>
      </c>
      <c r="E29" s="27">
        <f t="shared" si="3"/>
        <v>202811.13612827231</v>
      </c>
      <c r="G29" s="31">
        <f t="shared" si="7"/>
        <v>9</v>
      </c>
      <c r="H29" s="27">
        <f t="shared" si="4"/>
        <v>82112.612147969543</v>
      </c>
      <c r="I29" s="27">
        <f t="shared" si="5"/>
        <v>47299.691078346943</v>
      </c>
      <c r="J29" s="27">
        <f t="shared" si="6"/>
        <v>158700.30892165436</v>
      </c>
      <c r="K29" s="30"/>
    </row>
    <row r="30" spans="1:13">
      <c r="A30" s="26">
        <v>10</v>
      </c>
      <c r="B30" s="27">
        <f t="shared" si="0"/>
        <v>1198.2620669103378</v>
      </c>
      <c r="C30" s="27">
        <f t="shared" si="1"/>
        <v>836.59593652912326</v>
      </c>
      <c r="D30" s="27">
        <f t="shared" si="2"/>
        <v>361.66613038121454</v>
      </c>
      <c r="E30" s="27">
        <f t="shared" si="3"/>
        <v>202449.46999789108</v>
      </c>
      <c r="G30" s="31">
        <f t="shared" si="7"/>
        <v>10</v>
      </c>
      <c r="H30" s="27">
        <f t="shared" si="4"/>
        <v>89818.221965571822</v>
      </c>
      <c r="I30" s="27">
        <f t="shared" si="5"/>
        <v>53973.226063668706</v>
      </c>
      <c r="J30" s="27">
        <f t="shared" si="6"/>
        <v>152026.77393633281</v>
      </c>
      <c r="K30" s="30"/>
    </row>
    <row r="31" spans="1:13">
      <c r="A31" s="26">
        <v>11</v>
      </c>
      <c r="B31" s="27">
        <f t="shared" si="0"/>
        <v>1198.2620669103378</v>
      </c>
      <c r="C31" s="27">
        <f t="shared" si="1"/>
        <v>835.10406374130071</v>
      </c>
      <c r="D31" s="27">
        <f t="shared" si="2"/>
        <v>363.1580031690371</v>
      </c>
      <c r="E31" s="27">
        <f t="shared" si="3"/>
        <v>202086.31199472205</v>
      </c>
      <c r="G31" s="31">
        <f t="shared" si="7"/>
        <v>11</v>
      </c>
      <c r="H31" s="27">
        <f t="shared" si="4"/>
        <v>97185.893199693324</v>
      </c>
      <c r="I31" s="27">
        <f t="shared" si="5"/>
        <v>60984.699632471253</v>
      </c>
      <c r="J31" s="27">
        <f t="shared" si="6"/>
        <v>145015.30036753052</v>
      </c>
      <c r="K31" s="30"/>
    </row>
    <row r="32" spans="1:13">
      <c r="A32" s="28">
        <v>12</v>
      </c>
      <c r="B32" s="29">
        <f t="shared" si="0"/>
        <v>1198.2620669103378</v>
      </c>
      <c r="C32" s="29">
        <f t="shared" si="1"/>
        <v>833.60603697822853</v>
      </c>
      <c r="D32" s="29">
        <f t="shared" si="2"/>
        <v>364.65602993210928</v>
      </c>
      <c r="E32" s="29">
        <f t="shared" si="3"/>
        <v>201721.65596478994</v>
      </c>
      <c r="G32" s="31">
        <f t="shared" si="7"/>
        <v>12</v>
      </c>
      <c r="H32" s="27">
        <f t="shared" si="4"/>
        <v>104198.51310776862</v>
      </c>
      <c r="I32" s="27">
        <f t="shared" si="5"/>
        <v>68351.224527319995</v>
      </c>
      <c r="J32" s="27">
        <f t="shared" si="6"/>
        <v>137648.77547268203</v>
      </c>
      <c r="K32" s="30"/>
    </row>
    <row r="33" spans="1:11">
      <c r="A33" s="26">
        <v>13</v>
      </c>
      <c r="B33" s="27">
        <f t="shared" si="0"/>
        <v>1198.2620669103378</v>
      </c>
      <c r="C33" s="27">
        <f t="shared" si="1"/>
        <v>832.10183085475853</v>
      </c>
      <c r="D33" s="27">
        <f t="shared" si="2"/>
        <v>366.16023605557928</v>
      </c>
      <c r="E33" s="27">
        <f t="shared" si="3"/>
        <v>201355.49572873436</v>
      </c>
      <c r="G33" s="31">
        <f t="shared" si="7"/>
        <v>13</v>
      </c>
      <c r="H33" s="27">
        <f t="shared" si="4"/>
        <v>110838.10238161233</v>
      </c>
      <c r="I33" s="27">
        <f t="shared" si="5"/>
        <v>76090.780056400326</v>
      </c>
      <c r="J33" s="27">
        <f t="shared" si="6"/>
        <v>129909.21994360197</v>
      </c>
      <c r="K33" s="30"/>
    </row>
    <row r="34" spans="1:11">
      <c r="A34" s="26">
        <v>14</v>
      </c>
      <c r="B34" s="27">
        <f t="shared" si="0"/>
        <v>1198.2620669103378</v>
      </c>
      <c r="C34" s="27">
        <f t="shared" si="1"/>
        <v>830.59141988102931</v>
      </c>
      <c r="D34" s="27">
        <f t="shared" si="2"/>
        <v>367.6706470293085</v>
      </c>
      <c r="E34" s="27">
        <f t="shared" si="3"/>
        <v>200987.82508170506</v>
      </c>
      <c r="G34" s="31">
        <f t="shared" si="7"/>
        <v>14</v>
      </c>
      <c r="H34" s="27">
        <f t="shared" si="4"/>
        <v>117085.77126573442</v>
      </c>
      <c r="I34" s="27">
        <f t="shared" si="5"/>
        <v>84222.255975202323</v>
      </c>
      <c r="J34" s="27">
        <f t="shared" si="6"/>
        <v>121777.74402480025</v>
      </c>
      <c r="K34" s="30"/>
    </row>
    <row r="35" spans="1:11">
      <c r="A35" s="26">
        <v>15</v>
      </c>
      <c r="B35" s="27">
        <f t="shared" si="0"/>
        <v>1198.2620669103378</v>
      </c>
      <c r="C35" s="27">
        <f t="shared" si="1"/>
        <v>829.07477846203335</v>
      </c>
      <c r="D35" s="27">
        <f t="shared" si="2"/>
        <v>369.18728844830446</v>
      </c>
      <c r="E35" s="27">
        <f t="shared" si="3"/>
        <v>200618.63779325676</v>
      </c>
      <c r="G35" s="31">
        <f t="shared" si="7"/>
        <v>15</v>
      </c>
      <c r="H35" s="27">
        <f t="shared" si="4"/>
        <v>122921.67345354751</v>
      </c>
      <c r="I35" s="27">
        <f t="shared" si="5"/>
        <v>92765.498590313262</v>
      </c>
      <c r="J35" s="27">
        <f t="shared" si="6"/>
        <v>113234.50140968962</v>
      </c>
      <c r="K35" s="30"/>
    </row>
    <row r="36" spans="1:11">
      <c r="A36" s="26">
        <v>16</v>
      </c>
      <c r="B36" s="27">
        <f t="shared" si="0"/>
        <v>1198.2620669103378</v>
      </c>
      <c r="C36" s="27">
        <f t="shared" si="1"/>
        <v>827.55188089718411</v>
      </c>
      <c r="D36" s="27">
        <f t="shared" si="2"/>
        <v>370.7101860131537</v>
      </c>
      <c r="E36" s="27">
        <f t="shared" si="3"/>
        <v>200247.92760724359</v>
      </c>
      <c r="G36" s="31">
        <f t="shared" si="7"/>
        <v>16</v>
      </c>
      <c r="H36" s="27">
        <f t="shared" si="4"/>
        <v>128324.95764894229</v>
      </c>
      <c r="I36" s="27">
        <f t="shared" si="5"/>
        <v>101741.35919784252</v>
      </c>
      <c r="J36" s="27">
        <f t="shared" si="6"/>
        <v>104258.64080216073</v>
      </c>
      <c r="K36" s="30"/>
    </row>
    <row r="37" spans="1:11">
      <c r="A37" s="26">
        <v>17</v>
      </c>
      <c r="B37" s="27">
        <f t="shared" si="0"/>
        <v>1198.2620669103378</v>
      </c>
      <c r="C37" s="27">
        <f t="shared" si="1"/>
        <v>826.02270137987989</v>
      </c>
      <c r="D37" s="27">
        <f t="shared" si="2"/>
        <v>372.23936553045792</v>
      </c>
      <c r="E37" s="27">
        <f t="shared" si="3"/>
        <v>199875.68824171313</v>
      </c>
      <c r="G37" s="31">
        <f t="shared" si="7"/>
        <v>17</v>
      </c>
      <c r="H37" s="27">
        <f t="shared" si="4"/>
        <v>133273.7166750076</v>
      </c>
      <c r="I37" s="27">
        <f t="shared" si="5"/>
        <v>111171.74497470129</v>
      </c>
      <c r="J37" s="27">
        <f t="shared" si="6"/>
        <v>94828.255025302322</v>
      </c>
    </row>
    <row r="38" spans="1:11">
      <c r="A38" s="26">
        <v>18</v>
      </c>
      <c r="B38" s="27">
        <f t="shared" si="0"/>
        <v>1198.2620669103378</v>
      </c>
      <c r="C38" s="27">
        <f t="shared" si="1"/>
        <v>824.48721399706665</v>
      </c>
      <c r="D38" s="27">
        <f t="shared" si="2"/>
        <v>373.77485291327116</v>
      </c>
      <c r="E38" s="27">
        <f t="shared" si="3"/>
        <v>199501.91338879985</v>
      </c>
      <c r="G38" s="31">
        <f t="shared" si="7"/>
        <v>18</v>
      </c>
      <c r="H38" s="27">
        <f t="shared" si="4"/>
        <v>137744.93400568678</v>
      </c>
      <c r="I38" s="27">
        <f t="shared" si="5"/>
        <v>121079.67244694616</v>
      </c>
      <c r="J38" s="27">
        <f t="shared" si="6"/>
        <v>84920.32755305781</v>
      </c>
    </row>
    <row r="39" spans="1:11">
      <c r="A39" s="26">
        <v>19</v>
      </c>
      <c r="B39" s="27">
        <f t="shared" si="0"/>
        <v>1198.2620669103378</v>
      </c>
      <c r="C39" s="27">
        <f t="shared" si="1"/>
        <v>822.94539272879945</v>
      </c>
      <c r="D39" s="27">
        <f t="shared" si="2"/>
        <v>375.31667418153836</v>
      </c>
      <c r="E39" s="27">
        <f t="shared" si="3"/>
        <v>199126.5967146183</v>
      </c>
      <c r="G39" s="31">
        <f t="shared" si="7"/>
        <v>19</v>
      </c>
      <c r="H39" s="27">
        <f t="shared" si="4"/>
        <v>141714.42758987096</v>
      </c>
      <c r="I39" s="27">
        <f t="shared" si="5"/>
        <v>131489.32366568601</v>
      </c>
      <c r="J39" s="27">
        <f t="shared" si="6"/>
        <v>74510.676334318414</v>
      </c>
    </row>
    <row r="40" spans="1:11">
      <c r="A40" s="26">
        <v>20</v>
      </c>
      <c r="B40" s="27">
        <f t="shared" si="0"/>
        <v>1198.2620669103378</v>
      </c>
      <c r="C40" s="27">
        <f t="shared" si="1"/>
        <v>821.39721144780049</v>
      </c>
      <c r="D40" s="27">
        <f t="shared" si="2"/>
        <v>376.86485546253732</v>
      </c>
      <c r="E40" s="27">
        <f t="shared" si="3"/>
        <v>198749.73185915576</v>
      </c>
      <c r="G40" s="31">
        <f t="shared" si="7"/>
        <v>20</v>
      </c>
      <c r="H40" s="27">
        <f t="shared" si="4"/>
        <v>145156.79083082217</v>
      </c>
      <c r="I40" s="27">
        <f t="shared" si="5"/>
        <v>142426.10522765887</v>
      </c>
      <c r="J40" s="27">
        <f t="shared" si="6"/>
        <v>63573.894772345971</v>
      </c>
    </row>
    <row r="41" spans="1:11">
      <c r="A41" s="26">
        <v>21</v>
      </c>
      <c r="B41" s="27">
        <f t="shared" si="0"/>
        <v>1198.2620669103378</v>
      </c>
      <c r="C41" s="27">
        <f t="shared" si="1"/>
        <v>819.84264391901752</v>
      </c>
      <c r="D41" s="27">
        <f t="shared" si="2"/>
        <v>378.41942299132029</v>
      </c>
      <c r="E41" s="27">
        <f t="shared" si="3"/>
        <v>198371.31243616444</v>
      </c>
      <c r="G41" s="31">
        <f t="shared" si="7"/>
        <v>21</v>
      </c>
      <c r="H41" s="27">
        <f t="shared" si="4"/>
        <v>148045.33057687577</v>
      </c>
      <c r="I41" s="27">
        <f t="shared" si="5"/>
        <v>153916.71028452928</v>
      </c>
      <c r="J41" s="27">
        <f t="shared" si="6"/>
        <v>52083.289715476029</v>
      </c>
    </row>
    <row r="42" spans="1:11">
      <c r="A42" s="26">
        <v>22</v>
      </c>
      <c r="B42" s="27">
        <f t="shared" si="0"/>
        <v>1198.2620669103378</v>
      </c>
      <c r="C42" s="27">
        <f t="shared" si="1"/>
        <v>818.28166379917832</v>
      </c>
      <c r="D42" s="27">
        <f t="shared" si="2"/>
        <v>379.98040311115949</v>
      </c>
      <c r="E42" s="27">
        <f t="shared" si="3"/>
        <v>197991.33203305327</v>
      </c>
      <c r="G42" s="31">
        <f t="shared" si="7"/>
        <v>22</v>
      </c>
      <c r="H42" s="27">
        <f t="shared" si="4"/>
        <v>150352.00197207829</v>
      </c>
      <c r="I42" s="27">
        <f t="shared" si="5"/>
        <v>165989.18369225084</v>
      </c>
      <c r="J42" s="27">
        <f t="shared" si="6"/>
        <v>40010.81630775502</v>
      </c>
    </row>
    <row r="43" spans="1:11" s="60" customFormat="1">
      <c r="A43" s="58">
        <v>23</v>
      </c>
      <c r="B43" s="59">
        <f t="shared" si="0"/>
        <v>1198.2620669103378</v>
      </c>
      <c r="C43" s="59">
        <f t="shared" si="1"/>
        <v>816.7142446363448</v>
      </c>
      <c r="D43" s="59">
        <f t="shared" si="2"/>
        <v>381.54782227399301</v>
      </c>
      <c r="E43" s="59">
        <f t="shared" si="3"/>
        <v>197609.78421077927</v>
      </c>
      <c r="G43" s="61">
        <f t="shared" si="7"/>
        <v>23</v>
      </c>
      <c r="H43" s="59">
        <f t="shared" si="4"/>
        <v>152047.34000775122</v>
      </c>
      <c r="I43" s="59">
        <f t="shared" si="5"/>
        <v>178672.99045950198</v>
      </c>
      <c r="J43" s="59">
        <f t="shared" si="6"/>
        <v>27327.009540504478</v>
      </c>
    </row>
    <row r="44" spans="1:11" s="60" customFormat="1">
      <c r="A44" s="58">
        <v>24</v>
      </c>
      <c r="B44" s="59">
        <f t="shared" si="0"/>
        <v>1198.2620669103378</v>
      </c>
      <c r="C44" s="59">
        <f t="shared" si="1"/>
        <v>815.14035986946453</v>
      </c>
      <c r="D44" s="59">
        <f t="shared" si="2"/>
        <v>383.12170704087328</v>
      </c>
      <c r="E44" s="59">
        <f t="shared" si="3"/>
        <v>197226.66250373839</v>
      </c>
      <c r="G44" s="61">
        <f t="shared" si="7"/>
        <v>24</v>
      </c>
      <c r="H44" s="59">
        <f t="shared" si="4"/>
        <v>153100.3876079208</v>
      </c>
      <c r="I44" s="59">
        <f t="shared" si="5"/>
        <v>191999.08766225647</v>
      </c>
      <c r="J44" s="59">
        <f t="shared" si="6"/>
        <v>14000.912337750668</v>
      </c>
    </row>
    <row r="45" spans="1:11" s="60" customFormat="1">
      <c r="A45" s="58">
        <v>25</v>
      </c>
      <c r="B45" s="59">
        <f t="shared" si="0"/>
        <v>1198.2620669103378</v>
      </c>
      <c r="C45" s="59">
        <f t="shared" si="1"/>
        <v>813.55998282792086</v>
      </c>
      <c r="D45" s="59">
        <f t="shared" si="2"/>
        <v>384.70208408241695</v>
      </c>
      <c r="E45" s="59">
        <f t="shared" si="3"/>
        <v>196841.96041965598</v>
      </c>
      <c r="G45" s="61">
        <f t="shared" si="7"/>
        <v>25</v>
      </c>
      <c r="H45" s="59">
        <f t="shared" si="4"/>
        <v>153478.62007309351</v>
      </c>
      <c r="I45" s="59">
        <f t="shared" si="5"/>
        <v>206000.0000000078</v>
      </c>
      <c r="J45" s="59">
        <f t="shared" si="6"/>
        <v>0</v>
      </c>
    </row>
    <row r="46" spans="1:11" s="60" customFormat="1">
      <c r="A46" s="58">
        <v>26</v>
      </c>
      <c r="B46" s="59">
        <f t="shared" si="0"/>
        <v>1198.2620669103378</v>
      </c>
      <c r="C46" s="59">
        <f t="shared" si="1"/>
        <v>811.97308673108091</v>
      </c>
      <c r="D46" s="59">
        <f t="shared" si="2"/>
        <v>386.2889801792569</v>
      </c>
      <c r="E46" s="59">
        <f t="shared" si="3"/>
        <v>196455.67143947672</v>
      </c>
      <c r="G46" s="61" t="str">
        <f t="shared" si="7"/>
        <v/>
      </c>
      <c r="H46" s="59" t="str">
        <f t="shared" si="4"/>
        <v/>
      </c>
      <c r="I46" s="59" t="str">
        <f t="shared" si="5"/>
        <v/>
      </c>
      <c r="J46" s="59" t="str">
        <f t="shared" si="6"/>
        <v/>
      </c>
    </row>
    <row r="47" spans="1:11" s="60" customFormat="1">
      <c r="A47" s="58">
        <v>27</v>
      </c>
      <c r="B47" s="59">
        <f t="shared" si="0"/>
        <v>1198.2620669103378</v>
      </c>
      <c r="C47" s="59">
        <f t="shared" si="1"/>
        <v>810.37964468784151</v>
      </c>
      <c r="D47" s="59">
        <f t="shared" si="2"/>
        <v>387.8824222224963</v>
      </c>
      <c r="E47" s="59">
        <f t="shared" si="3"/>
        <v>196067.78901725422</v>
      </c>
      <c r="G47" s="61" t="str">
        <f t="shared" si="7"/>
        <v/>
      </c>
      <c r="H47" s="59" t="str">
        <f t="shared" si="4"/>
        <v/>
      </c>
      <c r="I47" s="59" t="str">
        <f t="shared" si="5"/>
        <v/>
      </c>
      <c r="J47" s="59" t="str">
        <f t="shared" si="6"/>
        <v/>
      </c>
    </row>
    <row r="48" spans="1:11" s="60" customFormat="1">
      <c r="A48" s="58">
        <v>28</v>
      </c>
      <c r="B48" s="59">
        <f t="shared" si="0"/>
        <v>1198.2620669103378</v>
      </c>
      <c r="C48" s="59">
        <f t="shared" si="1"/>
        <v>808.77962969617374</v>
      </c>
      <c r="D48" s="59">
        <f t="shared" si="2"/>
        <v>389.48243721416407</v>
      </c>
      <c r="E48" s="59">
        <f t="shared" si="3"/>
        <v>195678.30658004005</v>
      </c>
      <c r="G48" s="61" t="str">
        <f t="shared" si="7"/>
        <v/>
      </c>
      <c r="H48" s="59" t="str">
        <f t="shared" si="4"/>
        <v/>
      </c>
      <c r="I48" s="59" t="str">
        <f t="shared" si="5"/>
        <v/>
      </c>
      <c r="J48" s="59" t="str">
        <f t="shared" si="6"/>
        <v/>
      </c>
    </row>
    <row r="49" spans="1:10">
      <c r="A49" s="26">
        <v>29</v>
      </c>
      <c r="B49" s="27">
        <f t="shared" si="0"/>
        <v>1198.2620669103378</v>
      </c>
      <c r="C49" s="27">
        <f t="shared" si="1"/>
        <v>807.17301464266529</v>
      </c>
      <c r="D49" s="27">
        <f t="shared" si="2"/>
        <v>391.08905226767251</v>
      </c>
      <c r="E49" s="27">
        <f t="shared" si="3"/>
        <v>195287.21752777239</v>
      </c>
      <c r="G49" s="31" t="str">
        <f t="shared" si="7"/>
        <v/>
      </c>
      <c r="H49" s="27" t="str">
        <f t="shared" si="4"/>
        <v/>
      </c>
      <c r="I49" s="27" t="str">
        <f t="shared" si="5"/>
        <v/>
      </c>
      <c r="J49" s="27" t="str">
        <f t="shared" si="6"/>
        <v/>
      </c>
    </row>
    <row r="50" spans="1:10">
      <c r="A50" s="26">
        <v>30</v>
      </c>
      <c r="B50" s="27">
        <f t="shared" si="0"/>
        <v>1198.2620669103378</v>
      </c>
      <c r="C50" s="27">
        <f t="shared" si="1"/>
        <v>805.55977230206111</v>
      </c>
      <c r="D50" s="27">
        <f t="shared" si="2"/>
        <v>392.7022946082767</v>
      </c>
      <c r="E50" s="27">
        <f t="shared" si="3"/>
        <v>194894.5152331641</v>
      </c>
      <c r="G50" s="31" t="str">
        <f t="shared" si="7"/>
        <v/>
      </c>
      <c r="H50" s="27" t="str">
        <f t="shared" si="4"/>
        <v/>
      </c>
      <c r="I50" s="27" t="str">
        <f t="shared" si="5"/>
        <v/>
      </c>
      <c r="J50" s="27" t="str">
        <f t="shared" si="6"/>
        <v/>
      </c>
    </row>
    <row r="51" spans="1:10">
      <c r="A51" s="26">
        <v>31</v>
      </c>
      <c r="B51" s="27">
        <f t="shared" si="0"/>
        <v>1198.2620669103378</v>
      </c>
      <c r="C51" s="27">
        <f t="shared" si="1"/>
        <v>803.93987533680195</v>
      </c>
      <c r="D51" s="27">
        <f t="shared" si="2"/>
        <v>394.32219157353586</v>
      </c>
      <c r="E51" s="27">
        <f t="shared" si="3"/>
        <v>194500.19304159057</v>
      </c>
      <c r="G51" s="3"/>
      <c r="H51" s="3"/>
      <c r="I51" s="3"/>
      <c r="J51" s="3"/>
    </row>
    <row r="52" spans="1:10">
      <c r="A52" s="26">
        <v>32</v>
      </c>
      <c r="B52" s="27">
        <f t="shared" si="0"/>
        <v>1198.2620669103378</v>
      </c>
      <c r="C52" s="27">
        <f t="shared" si="1"/>
        <v>802.31329629656113</v>
      </c>
      <c r="D52" s="27">
        <f t="shared" si="2"/>
        <v>395.94877061377667</v>
      </c>
      <c r="E52" s="27">
        <f t="shared" si="3"/>
        <v>194104.24427097678</v>
      </c>
    </row>
    <row r="53" spans="1:10">
      <c r="A53" s="26">
        <v>33</v>
      </c>
      <c r="B53" s="27">
        <f t="shared" si="0"/>
        <v>1198.2620669103378</v>
      </c>
      <c r="C53" s="27">
        <f t="shared" si="1"/>
        <v>800.68000761777921</v>
      </c>
      <c r="D53" s="27">
        <f t="shared" si="2"/>
        <v>397.5820592925586</v>
      </c>
      <c r="E53" s="27">
        <f t="shared" si="3"/>
        <v>193706.66221168422</v>
      </c>
    </row>
    <row r="54" spans="1:10">
      <c r="A54" s="26">
        <v>34</v>
      </c>
      <c r="B54" s="27">
        <f t="shared" si="0"/>
        <v>1198.2620669103378</v>
      </c>
      <c r="C54" s="27">
        <f t="shared" si="1"/>
        <v>799.03998162319749</v>
      </c>
      <c r="D54" s="27">
        <f t="shared" si="2"/>
        <v>399.22208528714032</v>
      </c>
      <c r="E54" s="27">
        <f t="shared" si="3"/>
        <v>193307.44012639706</v>
      </c>
    </row>
    <row r="55" spans="1:10">
      <c r="A55" s="26">
        <v>35</v>
      </c>
      <c r="B55" s="27">
        <f t="shared" si="0"/>
        <v>1198.2620669103378</v>
      </c>
      <c r="C55" s="27">
        <f t="shared" si="1"/>
        <v>797.39319052138796</v>
      </c>
      <c r="D55" s="27">
        <f t="shared" si="2"/>
        <v>400.86887638894984</v>
      </c>
      <c r="E55" s="27">
        <f t="shared" si="3"/>
        <v>192906.57125000813</v>
      </c>
    </row>
    <row r="56" spans="1:10">
      <c r="A56" s="26">
        <v>36</v>
      </c>
      <c r="B56" s="27">
        <f t="shared" si="0"/>
        <v>1198.2620669103378</v>
      </c>
      <c r="C56" s="27">
        <f t="shared" si="1"/>
        <v>795.73960640628354</v>
      </c>
      <c r="D56" s="27">
        <f t="shared" si="2"/>
        <v>402.52246050405427</v>
      </c>
      <c r="E56" s="27">
        <f t="shared" si="3"/>
        <v>192504.04878950407</v>
      </c>
    </row>
    <row r="57" spans="1:10">
      <c r="A57" s="26">
        <v>37</v>
      </c>
      <c r="B57" s="27">
        <f t="shared" si="0"/>
        <v>1198.2620669103378</v>
      </c>
      <c r="C57" s="27">
        <f t="shared" si="1"/>
        <v>794.07920125670432</v>
      </c>
      <c r="D57" s="27">
        <f t="shared" si="2"/>
        <v>404.18286565363348</v>
      </c>
      <c r="E57" s="27">
        <f t="shared" si="3"/>
        <v>192099.86592385045</v>
      </c>
    </row>
    <row r="58" spans="1:10">
      <c r="A58" s="26">
        <v>38</v>
      </c>
      <c r="B58" s="27">
        <f t="shared" si="0"/>
        <v>1198.2620669103378</v>
      </c>
      <c r="C58" s="27">
        <f t="shared" si="1"/>
        <v>792.41194693588318</v>
      </c>
      <c r="D58" s="27">
        <f t="shared" si="2"/>
        <v>405.85011997445463</v>
      </c>
      <c r="E58" s="27">
        <f t="shared" si="3"/>
        <v>191694.01580387598</v>
      </c>
    </row>
    <row r="59" spans="1:10">
      <c r="A59" s="26">
        <v>39</v>
      </c>
      <c r="B59" s="27">
        <f t="shared" si="0"/>
        <v>1198.2620669103378</v>
      </c>
      <c r="C59" s="27">
        <f t="shared" si="1"/>
        <v>790.7378151909885</v>
      </c>
      <c r="D59" s="27">
        <f t="shared" si="2"/>
        <v>407.52425171934931</v>
      </c>
      <c r="E59" s="27">
        <f t="shared" si="3"/>
        <v>191286.49155215663</v>
      </c>
    </row>
    <row r="60" spans="1:10">
      <c r="A60" s="26">
        <v>40</v>
      </c>
      <c r="B60" s="27">
        <f t="shared" si="0"/>
        <v>1198.2620669103378</v>
      </c>
      <c r="C60" s="27">
        <f t="shared" si="1"/>
        <v>789.05677765264613</v>
      </c>
      <c r="D60" s="27">
        <f t="shared" si="2"/>
        <v>409.20528925769167</v>
      </c>
      <c r="E60" s="27">
        <f t="shared" si="3"/>
        <v>190877.28626289894</v>
      </c>
    </row>
    <row r="61" spans="1:10">
      <c r="A61" s="26">
        <v>41</v>
      </c>
      <c r="B61" s="27">
        <f t="shared" si="0"/>
        <v>1198.2620669103378</v>
      </c>
      <c r="C61" s="27">
        <f t="shared" si="1"/>
        <v>787.36880583445816</v>
      </c>
      <c r="D61" s="27">
        <f t="shared" si="2"/>
        <v>410.89326107587965</v>
      </c>
      <c r="E61" s="27">
        <f t="shared" si="3"/>
        <v>190466.39300182305</v>
      </c>
    </row>
    <row r="62" spans="1:10">
      <c r="A62" s="26">
        <v>42</v>
      </c>
      <c r="B62" s="27">
        <f t="shared" si="0"/>
        <v>1198.2620669103378</v>
      </c>
      <c r="C62" s="27">
        <f t="shared" si="1"/>
        <v>785.67387113252005</v>
      </c>
      <c r="D62" s="27">
        <f t="shared" si="2"/>
        <v>412.58819577781776</v>
      </c>
      <c r="E62" s="27">
        <f t="shared" si="3"/>
        <v>190053.80480604523</v>
      </c>
    </row>
    <row r="63" spans="1:10">
      <c r="A63" s="26">
        <v>43</v>
      </c>
      <c r="B63" s="27">
        <f t="shared" si="0"/>
        <v>1198.2620669103378</v>
      </c>
      <c r="C63" s="27">
        <f t="shared" si="1"/>
        <v>783.9719448249366</v>
      </c>
      <c r="D63" s="27">
        <f t="shared" si="2"/>
        <v>414.29012208540121</v>
      </c>
      <c r="E63" s="27">
        <f t="shared" si="3"/>
        <v>189639.51468395983</v>
      </c>
    </row>
    <row r="64" spans="1:10">
      <c r="A64" s="26">
        <v>44</v>
      </c>
      <c r="B64" s="27">
        <f t="shared" si="0"/>
        <v>1198.2620669103378</v>
      </c>
      <c r="C64" s="27">
        <f t="shared" si="1"/>
        <v>782.26299807133432</v>
      </c>
      <c r="D64" s="27">
        <f t="shared" si="2"/>
        <v>415.99906883900348</v>
      </c>
      <c r="E64" s="27">
        <f t="shared" si="3"/>
        <v>189223.51561512082</v>
      </c>
    </row>
    <row r="65" spans="1:5">
      <c r="A65" s="26">
        <v>45</v>
      </c>
      <c r="B65" s="27">
        <f t="shared" si="0"/>
        <v>1198.2620669103378</v>
      </c>
      <c r="C65" s="27">
        <f t="shared" si="1"/>
        <v>780.54700191237339</v>
      </c>
      <c r="D65" s="27">
        <f t="shared" si="2"/>
        <v>417.71506499796442</v>
      </c>
      <c r="E65" s="27">
        <f t="shared" si="3"/>
        <v>188805.80055012286</v>
      </c>
    </row>
    <row r="66" spans="1:5">
      <c r="A66" s="26">
        <v>46</v>
      </c>
      <c r="B66" s="27">
        <f t="shared" si="0"/>
        <v>1198.2620669103378</v>
      </c>
      <c r="C66" s="27">
        <f t="shared" si="1"/>
        <v>778.82392726925684</v>
      </c>
      <c r="D66" s="27">
        <f t="shared" si="2"/>
        <v>419.43813964108097</v>
      </c>
      <c r="E66" s="27">
        <f t="shared" si="3"/>
        <v>188386.36241048179</v>
      </c>
    </row>
    <row r="67" spans="1:5">
      <c r="A67" s="26">
        <v>47</v>
      </c>
      <c r="B67" s="27">
        <f t="shared" si="0"/>
        <v>1198.2620669103378</v>
      </c>
      <c r="C67" s="27">
        <f t="shared" si="1"/>
        <v>777.09374494323743</v>
      </c>
      <c r="D67" s="27">
        <f t="shared" si="2"/>
        <v>421.16832196710038</v>
      </c>
      <c r="E67" s="27">
        <f t="shared" si="3"/>
        <v>187965.19408851469</v>
      </c>
    </row>
    <row r="68" spans="1:5">
      <c r="A68" s="26">
        <v>48</v>
      </c>
      <c r="B68" s="27">
        <f t="shared" si="0"/>
        <v>1198.2620669103378</v>
      </c>
      <c r="C68" s="27">
        <f t="shared" si="1"/>
        <v>775.35642561512316</v>
      </c>
      <c r="D68" s="27">
        <f t="shared" si="2"/>
        <v>422.90564129521465</v>
      </c>
      <c r="E68" s="27">
        <f t="shared" si="3"/>
        <v>187542.28844721947</v>
      </c>
    </row>
    <row r="69" spans="1:5">
      <c r="A69" s="26">
        <v>49</v>
      </c>
      <c r="B69" s="27">
        <f t="shared" si="0"/>
        <v>1198.2620669103378</v>
      </c>
      <c r="C69" s="27">
        <f t="shared" si="1"/>
        <v>773.61193984478041</v>
      </c>
      <c r="D69" s="27">
        <f t="shared" si="2"/>
        <v>424.6501270655574</v>
      </c>
      <c r="E69" s="27">
        <f t="shared" si="3"/>
        <v>187117.6383201539</v>
      </c>
    </row>
    <row r="70" spans="1:5">
      <c r="A70" s="26">
        <v>50</v>
      </c>
      <c r="B70" s="27">
        <f t="shared" si="0"/>
        <v>1198.2620669103378</v>
      </c>
      <c r="C70" s="27">
        <f t="shared" si="1"/>
        <v>771.86025807063493</v>
      </c>
      <c r="D70" s="27">
        <f t="shared" si="2"/>
        <v>426.40180883970288</v>
      </c>
      <c r="E70" s="27">
        <f t="shared" si="3"/>
        <v>186691.2365113142</v>
      </c>
    </row>
    <row r="71" spans="1:5">
      <c r="A71" s="26">
        <v>51</v>
      </c>
      <c r="B71" s="27">
        <f t="shared" si="0"/>
        <v>1198.2620669103378</v>
      </c>
      <c r="C71" s="27">
        <f t="shared" si="1"/>
        <v>770.10135060917116</v>
      </c>
      <c r="D71" s="27">
        <f t="shared" si="2"/>
        <v>428.16071630116664</v>
      </c>
      <c r="E71" s="27">
        <f t="shared" si="3"/>
        <v>186263.07579501302</v>
      </c>
    </row>
    <row r="72" spans="1:5">
      <c r="A72" s="26">
        <v>52</v>
      </c>
      <c r="B72" s="27">
        <f t="shared" si="0"/>
        <v>1198.2620669103378</v>
      </c>
      <c r="C72" s="27">
        <f t="shared" si="1"/>
        <v>768.33518765442875</v>
      </c>
      <c r="D72" s="27">
        <f t="shared" si="2"/>
        <v>429.92687925590906</v>
      </c>
      <c r="E72" s="27">
        <f t="shared" si="3"/>
        <v>185833.1489157571</v>
      </c>
    </row>
    <row r="73" spans="1:5">
      <c r="A73" s="26">
        <v>53</v>
      </c>
      <c r="B73" s="27">
        <f t="shared" si="0"/>
        <v>1198.2620669103378</v>
      </c>
      <c r="C73" s="27">
        <f t="shared" si="1"/>
        <v>766.56173927749808</v>
      </c>
      <c r="D73" s="27">
        <f t="shared" si="2"/>
        <v>431.70032763283973</v>
      </c>
      <c r="E73" s="27">
        <f t="shared" si="3"/>
        <v>185401.44858812427</v>
      </c>
    </row>
    <row r="74" spans="1:5">
      <c r="A74" s="26">
        <v>54</v>
      </c>
      <c r="B74" s="27">
        <f t="shared" si="0"/>
        <v>1198.2620669103378</v>
      </c>
      <c r="C74" s="27">
        <f t="shared" si="1"/>
        <v>764.78097542601267</v>
      </c>
      <c r="D74" s="27">
        <f t="shared" si="2"/>
        <v>433.48109148432513</v>
      </c>
      <c r="E74" s="27">
        <f t="shared" si="3"/>
        <v>184967.96749663996</v>
      </c>
    </row>
    <row r="75" spans="1:5">
      <c r="A75" s="26">
        <v>55</v>
      </c>
      <c r="B75" s="27">
        <f t="shared" si="0"/>
        <v>1198.2620669103378</v>
      </c>
      <c r="C75" s="27">
        <f t="shared" si="1"/>
        <v>762.9928659236399</v>
      </c>
      <c r="D75" s="27">
        <f t="shared" si="2"/>
        <v>435.26920098669791</v>
      </c>
      <c r="E75" s="27">
        <f t="shared" si="3"/>
        <v>184532.69829565327</v>
      </c>
    </row>
    <row r="76" spans="1:5">
      <c r="A76" s="26">
        <v>56</v>
      </c>
      <c r="B76" s="27">
        <f t="shared" si="0"/>
        <v>1198.2620669103378</v>
      </c>
      <c r="C76" s="27">
        <f t="shared" si="1"/>
        <v>761.19738046956979</v>
      </c>
      <c r="D76" s="27">
        <f t="shared" si="2"/>
        <v>437.06468644076801</v>
      </c>
      <c r="E76" s="27">
        <f t="shared" si="3"/>
        <v>184095.6336092125</v>
      </c>
    </row>
    <row r="77" spans="1:5">
      <c r="A77" s="26">
        <v>57</v>
      </c>
      <c r="B77" s="27">
        <f t="shared" si="0"/>
        <v>1198.2620669103378</v>
      </c>
      <c r="C77" s="27">
        <f t="shared" si="1"/>
        <v>759.39448863800158</v>
      </c>
      <c r="D77" s="27">
        <f t="shared" si="2"/>
        <v>438.86757827233623</v>
      </c>
      <c r="E77" s="27">
        <f t="shared" si="3"/>
        <v>183656.76603094017</v>
      </c>
    </row>
    <row r="78" spans="1:5">
      <c r="A78" s="26">
        <v>58</v>
      </c>
      <c r="B78" s="27">
        <f t="shared" si="0"/>
        <v>1198.2620669103378</v>
      </c>
      <c r="C78" s="27">
        <f t="shared" si="1"/>
        <v>757.58415987762828</v>
      </c>
      <c r="D78" s="27">
        <f t="shared" si="2"/>
        <v>440.67790703270953</v>
      </c>
      <c r="E78" s="27">
        <f t="shared" si="3"/>
        <v>183216.08812390745</v>
      </c>
    </row>
    <row r="79" spans="1:5">
      <c r="A79" s="26">
        <v>59</v>
      </c>
      <c r="B79" s="27">
        <f t="shared" si="0"/>
        <v>1198.2620669103378</v>
      </c>
      <c r="C79" s="27">
        <f t="shared" si="1"/>
        <v>755.76636351111824</v>
      </c>
      <c r="D79" s="27">
        <f t="shared" si="2"/>
        <v>442.49570339921956</v>
      </c>
      <c r="E79" s="27">
        <f t="shared" si="3"/>
        <v>182773.59242050824</v>
      </c>
    </row>
    <row r="80" spans="1:5">
      <c r="A80" s="26">
        <v>60</v>
      </c>
      <c r="B80" s="27">
        <f t="shared" si="0"/>
        <v>1198.2620669103378</v>
      </c>
      <c r="C80" s="27">
        <f t="shared" si="1"/>
        <v>753.94106873459657</v>
      </c>
      <c r="D80" s="27">
        <f t="shared" si="2"/>
        <v>444.32099817574124</v>
      </c>
      <c r="E80" s="27">
        <f t="shared" si="3"/>
        <v>182329.2714223325</v>
      </c>
    </row>
    <row r="81" spans="1:5">
      <c r="A81" s="26">
        <v>61</v>
      </c>
      <c r="B81" s="27">
        <f t="shared" si="0"/>
        <v>1198.2620669103378</v>
      </c>
      <c r="C81" s="27">
        <f t="shared" si="1"/>
        <v>752.10824461712161</v>
      </c>
      <c r="D81" s="27">
        <f t="shared" si="2"/>
        <v>446.15382229321619</v>
      </c>
      <c r="E81" s="27">
        <f t="shared" si="3"/>
        <v>181883.11760003929</v>
      </c>
    </row>
    <row r="82" spans="1:5">
      <c r="A82" s="26">
        <v>62</v>
      </c>
      <c r="B82" s="27">
        <f t="shared" si="0"/>
        <v>1198.2620669103378</v>
      </c>
      <c r="C82" s="27">
        <f t="shared" si="1"/>
        <v>750.26786010016212</v>
      </c>
      <c r="D82" s="27">
        <f t="shared" si="2"/>
        <v>447.99420681017568</v>
      </c>
      <c r="E82" s="27">
        <f t="shared" si="3"/>
        <v>181435.12339322912</v>
      </c>
    </row>
    <row r="83" spans="1:5">
      <c r="A83" s="26">
        <v>63</v>
      </c>
      <c r="B83" s="27">
        <f t="shared" si="0"/>
        <v>1198.2620669103378</v>
      </c>
      <c r="C83" s="27">
        <f t="shared" si="1"/>
        <v>748.4198839970702</v>
      </c>
      <c r="D83" s="27">
        <f t="shared" si="2"/>
        <v>449.84218291326761</v>
      </c>
      <c r="E83" s="27">
        <f t="shared" si="3"/>
        <v>180985.28121031585</v>
      </c>
    </row>
    <row r="84" spans="1:5">
      <c r="A84" s="26">
        <v>64</v>
      </c>
      <c r="B84" s="27">
        <f t="shared" si="0"/>
        <v>1198.2620669103378</v>
      </c>
      <c r="C84" s="27">
        <f t="shared" si="1"/>
        <v>746.56428499255287</v>
      </c>
      <c r="D84" s="27">
        <f t="shared" si="2"/>
        <v>451.69778191778494</v>
      </c>
      <c r="E84" s="27">
        <f t="shared" si="3"/>
        <v>180533.58342839807</v>
      </c>
    </row>
    <row r="85" spans="1:5">
      <c r="A85" s="26">
        <v>65</v>
      </c>
      <c r="B85" s="27">
        <f t="shared" ref="B85:B148" si="8">IF(A85&gt;$D$14,"",$D$13)</f>
        <v>1198.2620669103378</v>
      </c>
      <c r="C85" s="27">
        <f t="shared" ref="C85:C148" si="9">IF(A85&gt;$D$14,"",$D$8/12*E84)</f>
        <v>744.70103164214208</v>
      </c>
      <c r="D85" s="27">
        <f t="shared" ref="D85:D148" si="10">IF(A85&gt;$D$14,"",B85-C85)</f>
        <v>453.56103526819572</v>
      </c>
      <c r="E85" s="27">
        <f t="shared" ref="E85:E148" si="11">IF(A85&gt;$D$14,"",E84-D85)</f>
        <v>180080.02239312988</v>
      </c>
    </row>
    <row r="86" spans="1:5">
      <c r="A86" s="26">
        <v>66</v>
      </c>
      <c r="B86" s="27">
        <f t="shared" si="8"/>
        <v>1198.2620669103378</v>
      </c>
      <c r="C86" s="27">
        <f t="shared" si="9"/>
        <v>742.83009237166084</v>
      </c>
      <c r="D86" s="27">
        <f t="shared" si="10"/>
        <v>455.43197453867697</v>
      </c>
      <c r="E86" s="27">
        <f t="shared" si="11"/>
        <v>179624.59041859119</v>
      </c>
    </row>
    <row r="87" spans="1:5">
      <c r="A87" s="26">
        <v>67</v>
      </c>
      <c r="B87" s="27">
        <f t="shared" si="8"/>
        <v>1198.2620669103378</v>
      </c>
      <c r="C87" s="27">
        <f t="shared" si="9"/>
        <v>740.95143547668874</v>
      </c>
      <c r="D87" s="27">
        <f t="shared" si="10"/>
        <v>457.31063143364906</v>
      </c>
      <c r="E87" s="27">
        <f t="shared" si="11"/>
        <v>179167.27978715755</v>
      </c>
    </row>
    <row r="88" spans="1:5">
      <c r="A88" s="26">
        <v>68</v>
      </c>
      <c r="B88" s="27">
        <f t="shared" si="8"/>
        <v>1198.2620669103378</v>
      </c>
      <c r="C88" s="27">
        <f t="shared" si="9"/>
        <v>739.06502912202495</v>
      </c>
      <c r="D88" s="27">
        <f t="shared" si="10"/>
        <v>459.19703778831285</v>
      </c>
      <c r="E88" s="27">
        <f t="shared" si="11"/>
        <v>178708.08274936923</v>
      </c>
    </row>
    <row r="89" spans="1:5">
      <c r="A89" s="26">
        <v>69</v>
      </c>
      <c r="B89" s="27">
        <f t="shared" si="8"/>
        <v>1198.2620669103378</v>
      </c>
      <c r="C89" s="27">
        <f t="shared" si="9"/>
        <v>737.17084134114816</v>
      </c>
      <c r="D89" s="27">
        <f t="shared" si="10"/>
        <v>461.09122556918965</v>
      </c>
      <c r="E89" s="27">
        <f t="shared" si="11"/>
        <v>178246.99152380004</v>
      </c>
    </row>
    <row r="90" spans="1:5">
      <c r="A90" s="26">
        <v>70</v>
      </c>
      <c r="B90" s="27">
        <f t="shared" si="8"/>
        <v>1198.2620669103378</v>
      </c>
      <c r="C90" s="27">
        <f t="shared" si="9"/>
        <v>735.26884003567523</v>
      </c>
      <c r="D90" s="27">
        <f t="shared" si="10"/>
        <v>462.99322687466258</v>
      </c>
      <c r="E90" s="27">
        <f t="shared" si="11"/>
        <v>177783.99829692539</v>
      </c>
    </row>
    <row r="91" spans="1:5">
      <c r="A91" s="26">
        <v>71</v>
      </c>
      <c r="B91" s="27">
        <f t="shared" si="8"/>
        <v>1198.2620669103378</v>
      </c>
      <c r="C91" s="27">
        <f t="shared" si="9"/>
        <v>733.35899297481728</v>
      </c>
      <c r="D91" s="27">
        <f t="shared" si="10"/>
        <v>464.90307393552052</v>
      </c>
      <c r="E91" s="27">
        <f t="shared" si="11"/>
        <v>177319.09522298988</v>
      </c>
    </row>
    <row r="92" spans="1:5">
      <c r="A92" s="26">
        <v>72</v>
      </c>
      <c r="B92" s="27">
        <f t="shared" si="8"/>
        <v>1198.2620669103378</v>
      </c>
      <c r="C92" s="27">
        <f t="shared" si="9"/>
        <v>731.44126779483327</v>
      </c>
      <c r="D92" s="27">
        <f t="shared" si="10"/>
        <v>466.82079911550454</v>
      </c>
      <c r="E92" s="27">
        <f t="shared" si="11"/>
        <v>176852.27442387439</v>
      </c>
    </row>
    <row r="93" spans="1:5">
      <c r="A93" s="26">
        <v>73</v>
      </c>
      <c r="B93" s="27">
        <f t="shared" si="8"/>
        <v>1198.2620669103378</v>
      </c>
      <c r="C93" s="27">
        <f t="shared" si="9"/>
        <v>729.51563199848192</v>
      </c>
      <c r="D93" s="27">
        <f t="shared" si="10"/>
        <v>468.74643491185589</v>
      </c>
      <c r="E93" s="27">
        <f t="shared" si="11"/>
        <v>176383.52798896254</v>
      </c>
    </row>
    <row r="94" spans="1:5">
      <c r="A94" s="26">
        <v>74</v>
      </c>
      <c r="B94" s="27">
        <f t="shared" si="8"/>
        <v>1198.2620669103378</v>
      </c>
      <c r="C94" s="27">
        <f t="shared" si="9"/>
        <v>727.58205295447056</v>
      </c>
      <c r="D94" s="27">
        <f t="shared" si="10"/>
        <v>470.68001395586725</v>
      </c>
      <c r="E94" s="27">
        <f t="shared" si="11"/>
        <v>175912.84797500668</v>
      </c>
    </row>
    <row r="95" spans="1:5">
      <c r="A95" s="26">
        <v>75</v>
      </c>
      <c r="B95" s="27">
        <f t="shared" si="8"/>
        <v>1198.2620669103378</v>
      </c>
      <c r="C95" s="27">
        <f t="shared" si="9"/>
        <v>725.64049789690262</v>
      </c>
      <c r="D95" s="27">
        <f t="shared" si="10"/>
        <v>472.62156901343519</v>
      </c>
      <c r="E95" s="27">
        <f t="shared" si="11"/>
        <v>175440.22640599325</v>
      </c>
    </row>
    <row r="96" spans="1:5">
      <c r="A96" s="26">
        <v>76</v>
      </c>
      <c r="B96" s="27">
        <f t="shared" si="8"/>
        <v>1198.2620669103378</v>
      </c>
      <c r="C96" s="27">
        <f t="shared" si="9"/>
        <v>723.69093392472223</v>
      </c>
      <c r="D96" s="27">
        <f t="shared" si="10"/>
        <v>474.57113298561558</v>
      </c>
      <c r="E96" s="27">
        <f t="shared" si="11"/>
        <v>174965.65527300764</v>
      </c>
    </row>
    <row r="97" spans="1:5">
      <c r="A97" s="26">
        <v>77</v>
      </c>
      <c r="B97" s="27">
        <f t="shared" si="8"/>
        <v>1198.2620669103378</v>
      </c>
      <c r="C97" s="27">
        <f t="shared" si="9"/>
        <v>721.73332800115656</v>
      </c>
      <c r="D97" s="27">
        <f t="shared" si="10"/>
        <v>476.52873890918124</v>
      </c>
      <c r="E97" s="27">
        <f t="shared" si="11"/>
        <v>174489.12653409847</v>
      </c>
    </row>
    <row r="98" spans="1:5">
      <c r="A98" s="26">
        <v>78</v>
      </c>
      <c r="B98" s="27">
        <f t="shared" si="8"/>
        <v>1198.2620669103378</v>
      </c>
      <c r="C98" s="27">
        <f t="shared" si="9"/>
        <v>719.76764695315626</v>
      </c>
      <c r="D98" s="27">
        <f t="shared" si="10"/>
        <v>478.49441995718155</v>
      </c>
      <c r="E98" s="27">
        <f t="shared" si="11"/>
        <v>174010.63211414128</v>
      </c>
    </row>
    <row r="99" spans="1:5">
      <c r="A99" s="26">
        <v>79</v>
      </c>
      <c r="B99" s="27">
        <f t="shared" si="8"/>
        <v>1198.2620669103378</v>
      </c>
      <c r="C99" s="27">
        <f t="shared" si="9"/>
        <v>717.79385747083279</v>
      </c>
      <c r="D99" s="27">
        <f t="shared" si="10"/>
        <v>480.46820943950502</v>
      </c>
      <c r="E99" s="27">
        <f t="shared" si="11"/>
        <v>173530.16390470177</v>
      </c>
    </row>
    <row r="100" spans="1:5">
      <c r="A100" s="26">
        <v>80</v>
      </c>
      <c r="B100" s="27">
        <f t="shared" si="8"/>
        <v>1198.2620669103378</v>
      </c>
      <c r="C100" s="27">
        <f t="shared" si="9"/>
        <v>715.81192610689482</v>
      </c>
      <c r="D100" s="27">
        <f t="shared" si="10"/>
        <v>482.45014080344299</v>
      </c>
      <c r="E100" s="27">
        <f t="shared" si="11"/>
        <v>173047.71376389833</v>
      </c>
    </row>
    <row r="101" spans="1:5">
      <c r="A101" s="26">
        <v>81</v>
      </c>
      <c r="B101" s="27">
        <f t="shared" si="8"/>
        <v>1198.2620669103378</v>
      </c>
      <c r="C101" s="27">
        <f t="shared" si="9"/>
        <v>713.82181927608065</v>
      </c>
      <c r="D101" s="27">
        <f t="shared" si="10"/>
        <v>484.44024763425716</v>
      </c>
      <c r="E101" s="27">
        <f t="shared" si="11"/>
        <v>172563.27351626407</v>
      </c>
    </row>
    <row r="102" spans="1:5">
      <c r="A102" s="26">
        <v>82</v>
      </c>
      <c r="B102" s="27">
        <f t="shared" si="8"/>
        <v>1198.2620669103378</v>
      </c>
      <c r="C102" s="27">
        <f t="shared" si="9"/>
        <v>711.82350325458935</v>
      </c>
      <c r="D102" s="27">
        <f t="shared" si="10"/>
        <v>486.43856365574845</v>
      </c>
      <c r="E102" s="27">
        <f t="shared" si="11"/>
        <v>172076.83495260833</v>
      </c>
    </row>
    <row r="103" spans="1:5">
      <c r="A103" s="26">
        <v>83</v>
      </c>
      <c r="B103" s="27">
        <f t="shared" si="8"/>
        <v>1198.2620669103378</v>
      </c>
      <c r="C103" s="27">
        <f t="shared" si="9"/>
        <v>709.81694417950939</v>
      </c>
      <c r="D103" s="27">
        <f t="shared" si="10"/>
        <v>488.44512273082842</v>
      </c>
      <c r="E103" s="27">
        <f t="shared" si="11"/>
        <v>171588.3898298775</v>
      </c>
    </row>
    <row r="104" spans="1:5">
      <c r="A104" s="26">
        <v>84</v>
      </c>
      <c r="B104" s="27">
        <f t="shared" si="8"/>
        <v>1198.2620669103378</v>
      </c>
      <c r="C104" s="27">
        <f t="shared" si="9"/>
        <v>707.80210804824469</v>
      </c>
      <c r="D104" s="27">
        <f t="shared" si="10"/>
        <v>490.45995886209312</v>
      </c>
      <c r="E104" s="27">
        <f t="shared" si="11"/>
        <v>171097.9298710154</v>
      </c>
    </row>
    <row r="105" spans="1:5">
      <c r="A105" s="26">
        <v>85</v>
      </c>
      <c r="B105" s="27">
        <f t="shared" si="8"/>
        <v>1198.2620669103378</v>
      </c>
      <c r="C105" s="27">
        <f t="shared" si="9"/>
        <v>705.7789607179385</v>
      </c>
      <c r="D105" s="27">
        <f t="shared" si="10"/>
        <v>492.4831061923993</v>
      </c>
      <c r="E105" s="27">
        <f t="shared" si="11"/>
        <v>170605.44676482299</v>
      </c>
    </row>
    <row r="106" spans="1:5">
      <c r="A106" s="26">
        <v>86</v>
      </c>
      <c r="B106" s="27">
        <f t="shared" si="8"/>
        <v>1198.2620669103378</v>
      </c>
      <c r="C106" s="27">
        <f t="shared" si="9"/>
        <v>703.74746790489485</v>
      </c>
      <c r="D106" s="27">
        <f t="shared" si="10"/>
        <v>494.51459900544296</v>
      </c>
      <c r="E106" s="27">
        <f t="shared" si="11"/>
        <v>170110.93216581756</v>
      </c>
    </row>
    <row r="107" spans="1:5">
      <c r="A107" s="26">
        <v>87</v>
      </c>
      <c r="B107" s="27">
        <f t="shared" si="8"/>
        <v>1198.2620669103378</v>
      </c>
      <c r="C107" s="27">
        <f t="shared" si="9"/>
        <v>701.70759518399746</v>
      </c>
      <c r="D107" s="27">
        <f t="shared" si="10"/>
        <v>496.55447172634035</v>
      </c>
      <c r="E107" s="27">
        <f t="shared" si="11"/>
        <v>169614.37769409121</v>
      </c>
    </row>
    <row r="108" spans="1:5">
      <c r="A108" s="26">
        <v>88</v>
      </c>
      <c r="B108" s="27">
        <f t="shared" si="8"/>
        <v>1198.2620669103378</v>
      </c>
      <c r="C108" s="27">
        <f t="shared" si="9"/>
        <v>699.65930798812622</v>
      </c>
      <c r="D108" s="27">
        <f t="shared" si="10"/>
        <v>498.60275892221159</v>
      </c>
      <c r="E108" s="27">
        <f t="shared" si="11"/>
        <v>169115.774935169</v>
      </c>
    </row>
    <row r="109" spans="1:5">
      <c r="A109" s="26">
        <v>89</v>
      </c>
      <c r="B109" s="27">
        <f t="shared" si="8"/>
        <v>1198.2620669103378</v>
      </c>
      <c r="C109" s="27">
        <f t="shared" si="9"/>
        <v>697.60257160757214</v>
      </c>
      <c r="D109" s="27">
        <f t="shared" si="10"/>
        <v>500.65949530276566</v>
      </c>
      <c r="E109" s="27">
        <f t="shared" si="11"/>
        <v>168615.11543986623</v>
      </c>
    </row>
    <row r="110" spans="1:5">
      <c r="A110" s="26">
        <v>90</v>
      </c>
      <c r="B110" s="27">
        <f t="shared" si="8"/>
        <v>1198.2620669103378</v>
      </c>
      <c r="C110" s="27">
        <f t="shared" si="9"/>
        <v>695.53735118944826</v>
      </c>
      <c r="D110" s="27">
        <f t="shared" si="10"/>
        <v>502.72471572088955</v>
      </c>
      <c r="E110" s="27">
        <f t="shared" si="11"/>
        <v>168112.39072414534</v>
      </c>
    </row>
    <row r="111" spans="1:5">
      <c r="A111" s="26">
        <v>91</v>
      </c>
      <c r="B111" s="27">
        <f t="shared" si="8"/>
        <v>1198.2620669103378</v>
      </c>
      <c r="C111" s="27">
        <f t="shared" si="9"/>
        <v>693.46361173709954</v>
      </c>
      <c r="D111" s="27">
        <f t="shared" si="10"/>
        <v>504.79845517323827</v>
      </c>
      <c r="E111" s="27">
        <f t="shared" si="11"/>
        <v>167607.5922689721</v>
      </c>
    </row>
    <row r="112" spans="1:5">
      <c r="A112" s="26">
        <v>92</v>
      </c>
      <c r="B112" s="27">
        <f t="shared" si="8"/>
        <v>1198.2620669103378</v>
      </c>
      <c r="C112" s="27">
        <f t="shared" si="9"/>
        <v>691.38131810950995</v>
      </c>
      <c r="D112" s="27">
        <f t="shared" si="10"/>
        <v>506.88074880082786</v>
      </c>
      <c r="E112" s="27">
        <f t="shared" si="11"/>
        <v>167100.71152017129</v>
      </c>
    </row>
    <row r="113" spans="1:5">
      <c r="A113" s="26">
        <v>93</v>
      </c>
      <c r="B113" s="27">
        <f t="shared" si="8"/>
        <v>1198.2620669103378</v>
      </c>
      <c r="C113" s="27">
        <f t="shared" si="9"/>
        <v>689.29043502070658</v>
      </c>
      <c r="D113" s="27">
        <f t="shared" si="10"/>
        <v>508.97163188963123</v>
      </c>
      <c r="E113" s="27">
        <f t="shared" si="11"/>
        <v>166591.73988828165</v>
      </c>
    </row>
    <row r="114" spans="1:5">
      <c r="A114" s="26">
        <v>94</v>
      </c>
      <c r="B114" s="27">
        <f t="shared" si="8"/>
        <v>1198.2620669103378</v>
      </c>
      <c r="C114" s="27">
        <f t="shared" si="9"/>
        <v>687.19092703916181</v>
      </c>
      <c r="D114" s="27">
        <f t="shared" si="10"/>
        <v>511.071139871176</v>
      </c>
      <c r="E114" s="27">
        <f t="shared" si="11"/>
        <v>166080.66874841048</v>
      </c>
    </row>
    <row r="115" spans="1:5">
      <c r="A115" s="26">
        <v>95</v>
      </c>
      <c r="B115" s="27">
        <f t="shared" si="8"/>
        <v>1198.2620669103378</v>
      </c>
      <c r="C115" s="27">
        <f t="shared" si="9"/>
        <v>685.08275858719321</v>
      </c>
      <c r="D115" s="27">
        <f t="shared" si="10"/>
        <v>513.1793083231446</v>
      </c>
      <c r="E115" s="27">
        <f t="shared" si="11"/>
        <v>165567.48944008735</v>
      </c>
    </row>
    <row r="116" spans="1:5">
      <c r="A116" s="26">
        <v>96</v>
      </c>
      <c r="B116" s="27">
        <f t="shared" si="8"/>
        <v>1198.2620669103378</v>
      </c>
      <c r="C116" s="27">
        <f t="shared" si="9"/>
        <v>682.96589394036039</v>
      </c>
      <c r="D116" s="27">
        <f t="shared" si="10"/>
        <v>515.29617296997742</v>
      </c>
      <c r="E116" s="27">
        <f t="shared" si="11"/>
        <v>165052.19326711737</v>
      </c>
    </row>
    <row r="117" spans="1:5">
      <c r="A117" s="26">
        <v>97</v>
      </c>
      <c r="B117" s="27">
        <f t="shared" si="8"/>
        <v>1198.2620669103378</v>
      </c>
      <c r="C117" s="27">
        <f t="shared" si="9"/>
        <v>680.84029722685921</v>
      </c>
      <c r="D117" s="27">
        <f t="shared" si="10"/>
        <v>517.4217696834786</v>
      </c>
      <c r="E117" s="27">
        <f t="shared" si="11"/>
        <v>164534.77149743389</v>
      </c>
    </row>
    <row r="118" spans="1:5">
      <c r="A118" s="26">
        <v>98</v>
      </c>
      <c r="B118" s="27">
        <f t="shared" si="8"/>
        <v>1198.2620669103378</v>
      </c>
      <c r="C118" s="27">
        <f t="shared" si="9"/>
        <v>678.70593242691484</v>
      </c>
      <c r="D118" s="27">
        <f t="shared" si="10"/>
        <v>519.55613448342297</v>
      </c>
      <c r="E118" s="27">
        <f t="shared" si="11"/>
        <v>164015.21536295046</v>
      </c>
    </row>
    <row r="119" spans="1:5">
      <c r="A119" s="26">
        <v>99</v>
      </c>
      <c r="B119" s="27">
        <f t="shared" si="8"/>
        <v>1198.2620669103378</v>
      </c>
      <c r="C119" s="27">
        <f t="shared" si="9"/>
        <v>676.56276337217071</v>
      </c>
      <c r="D119" s="27">
        <f t="shared" si="10"/>
        <v>521.6993035381671</v>
      </c>
      <c r="E119" s="27">
        <f t="shared" si="11"/>
        <v>163493.5160594123</v>
      </c>
    </row>
    <row r="120" spans="1:5">
      <c r="A120" s="26">
        <v>100</v>
      </c>
      <c r="B120" s="27">
        <f t="shared" si="8"/>
        <v>1198.2620669103378</v>
      </c>
      <c r="C120" s="27">
        <f t="shared" si="9"/>
        <v>674.41075374507579</v>
      </c>
      <c r="D120" s="27">
        <f t="shared" si="10"/>
        <v>523.85131316526201</v>
      </c>
      <c r="E120" s="27">
        <f t="shared" si="11"/>
        <v>162969.66474624703</v>
      </c>
    </row>
    <row r="121" spans="1:5">
      <c r="A121" s="26">
        <v>101</v>
      </c>
      <c r="B121" s="27">
        <f t="shared" si="8"/>
        <v>1198.2620669103378</v>
      </c>
      <c r="C121" s="27">
        <f t="shared" si="9"/>
        <v>672.24986707826906</v>
      </c>
      <c r="D121" s="27">
        <f t="shared" si="10"/>
        <v>526.01219983206875</v>
      </c>
      <c r="E121" s="27">
        <f t="shared" si="11"/>
        <v>162443.65254641496</v>
      </c>
    </row>
    <row r="122" spans="1:5">
      <c r="A122" s="26">
        <v>102</v>
      </c>
      <c r="B122" s="27">
        <f t="shared" si="8"/>
        <v>1198.2620669103378</v>
      </c>
      <c r="C122" s="27">
        <f t="shared" si="9"/>
        <v>670.08006675396177</v>
      </c>
      <c r="D122" s="27">
        <f t="shared" si="10"/>
        <v>528.18200015637603</v>
      </c>
      <c r="E122" s="27">
        <f t="shared" si="11"/>
        <v>161915.47054625858</v>
      </c>
    </row>
    <row r="123" spans="1:5">
      <c r="A123" s="26">
        <v>103</v>
      </c>
      <c r="B123" s="27">
        <f t="shared" si="8"/>
        <v>1198.2620669103378</v>
      </c>
      <c r="C123" s="27">
        <f t="shared" si="9"/>
        <v>667.90131600331665</v>
      </c>
      <c r="D123" s="27">
        <f t="shared" si="10"/>
        <v>530.36075090702116</v>
      </c>
      <c r="E123" s="27">
        <f t="shared" si="11"/>
        <v>161385.10979535157</v>
      </c>
    </row>
    <row r="124" spans="1:5">
      <c r="A124" s="26">
        <v>104</v>
      </c>
      <c r="B124" s="27">
        <f t="shared" si="8"/>
        <v>1198.2620669103378</v>
      </c>
      <c r="C124" s="27">
        <f t="shared" si="9"/>
        <v>665.71357790582522</v>
      </c>
      <c r="D124" s="27">
        <f t="shared" si="10"/>
        <v>532.54848900451259</v>
      </c>
      <c r="E124" s="27">
        <f t="shared" si="11"/>
        <v>160852.56130634705</v>
      </c>
    </row>
    <row r="125" spans="1:5">
      <c r="A125" s="26">
        <v>105</v>
      </c>
      <c r="B125" s="27">
        <f t="shared" si="8"/>
        <v>1198.2620669103378</v>
      </c>
      <c r="C125" s="27">
        <f t="shared" si="9"/>
        <v>663.51681538868161</v>
      </c>
      <c r="D125" s="27">
        <f t="shared" si="10"/>
        <v>534.7452515216562</v>
      </c>
      <c r="E125" s="27">
        <f t="shared" si="11"/>
        <v>160317.81605482541</v>
      </c>
    </row>
    <row r="126" spans="1:5">
      <c r="A126" s="26">
        <v>106</v>
      </c>
      <c r="B126" s="27">
        <f t="shared" si="8"/>
        <v>1198.2620669103378</v>
      </c>
      <c r="C126" s="27">
        <f t="shared" si="9"/>
        <v>661.3109912261549</v>
      </c>
      <c r="D126" s="27">
        <f t="shared" si="10"/>
        <v>536.95107568418291</v>
      </c>
      <c r="E126" s="27">
        <f t="shared" si="11"/>
        <v>159780.86497914122</v>
      </c>
    </row>
    <row r="127" spans="1:5">
      <c r="A127" s="26">
        <v>107</v>
      </c>
      <c r="B127" s="27">
        <f t="shared" si="8"/>
        <v>1198.2620669103378</v>
      </c>
      <c r="C127" s="27">
        <f t="shared" si="9"/>
        <v>659.09606803895758</v>
      </c>
      <c r="D127" s="27">
        <f t="shared" si="10"/>
        <v>539.16599887138022</v>
      </c>
      <c r="E127" s="27">
        <f t="shared" si="11"/>
        <v>159241.69898026984</v>
      </c>
    </row>
    <row r="128" spans="1:5">
      <c r="A128" s="26">
        <v>108</v>
      </c>
      <c r="B128" s="27">
        <f t="shared" si="8"/>
        <v>1198.2620669103378</v>
      </c>
      <c r="C128" s="27">
        <f t="shared" si="9"/>
        <v>656.87200829361313</v>
      </c>
      <c r="D128" s="27">
        <f t="shared" si="10"/>
        <v>541.39005861672467</v>
      </c>
      <c r="E128" s="27">
        <f t="shared" si="11"/>
        <v>158700.30892165311</v>
      </c>
    </row>
    <row r="129" spans="1:5">
      <c r="A129" s="26">
        <v>109</v>
      </c>
      <c r="B129" s="27">
        <f t="shared" si="8"/>
        <v>1198.2620669103378</v>
      </c>
      <c r="C129" s="27">
        <f t="shared" si="9"/>
        <v>654.63877430181913</v>
      </c>
      <c r="D129" s="27">
        <f t="shared" si="10"/>
        <v>543.62329260851868</v>
      </c>
      <c r="E129" s="27">
        <f t="shared" si="11"/>
        <v>158156.6856290446</v>
      </c>
    </row>
    <row r="130" spans="1:5">
      <c r="A130" s="26">
        <v>110</v>
      </c>
      <c r="B130" s="27">
        <f t="shared" si="8"/>
        <v>1198.2620669103378</v>
      </c>
      <c r="C130" s="27">
        <f t="shared" si="9"/>
        <v>652.39632821980899</v>
      </c>
      <c r="D130" s="27">
        <f t="shared" si="10"/>
        <v>545.86573869052881</v>
      </c>
      <c r="E130" s="27">
        <f t="shared" si="11"/>
        <v>157610.81989035406</v>
      </c>
    </row>
    <row r="131" spans="1:5">
      <c r="A131" s="26">
        <v>111</v>
      </c>
      <c r="B131" s="27">
        <f t="shared" si="8"/>
        <v>1198.2620669103378</v>
      </c>
      <c r="C131" s="27">
        <f t="shared" si="9"/>
        <v>650.1446320477105</v>
      </c>
      <c r="D131" s="27">
        <f t="shared" si="10"/>
        <v>548.11743486262731</v>
      </c>
      <c r="E131" s="27">
        <f t="shared" si="11"/>
        <v>157062.70245549144</v>
      </c>
    </row>
    <row r="132" spans="1:5">
      <c r="A132" s="26">
        <v>112</v>
      </c>
      <c r="B132" s="27">
        <f t="shared" si="8"/>
        <v>1198.2620669103378</v>
      </c>
      <c r="C132" s="27">
        <f t="shared" si="9"/>
        <v>647.88364762890217</v>
      </c>
      <c r="D132" s="27">
        <f t="shared" si="10"/>
        <v>550.37841928143564</v>
      </c>
      <c r="E132" s="27">
        <f t="shared" si="11"/>
        <v>156512.32403620999</v>
      </c>
    </row>
    <row r="133" spans="1:5">
      <c r="A133" s="26">
        <v>113</v>
      </c>
      <c r="B133" s="27">
        <f t="shared" si="8"/>
        <v>1198.2620669103378</v>
      </c>
      <c r="C133" s="27">
        <f t="shared" si="9"/>
        <v>645.61333664936626</v>
      </c>
      <c r="D133" s="27">
        <f t="shared" si="10"/>
        <v>552.64873026097155</v>
      </c>
      <c r="E133" s="27">
        <f t="shared" si="11"/>
        <v>155959.67530594903</v>
      </c>
    </row>
    <row r="134" spans="1:5">
      <c r="A134" s="26">
        <v>114</v>
      </c>
      <c r="B134" s="27">
        <f t="shared" si="8"/>
        <v>1198.2620669103378</v>
      </c>
      <c r="C134" s="27">
        <f t="shared" si="9"/>
        <v>643.33366063703977</v>
      </c>
      <c r="D134" s="27">
        <f t="shared" si="10"/>
        <v>554.92840627329804</v>
      </c>
      <c r="E134" s="27">
        <f t="shared" si="11"/>
        <v>155404.74689967572</v>
      </c>
    </row>
    <row r="135" spans="1:5">
      <c r="A135" s="26">
        <v>115</v>
      </c>
      <c r="B135" s="27">
        <f t="shared" si="8"/>
        <v>1198.2620669103378</v>
      </c>
      <c r="C135" s="27">
        <f t="shared" si="9"/>
        <v>641.04458096116241</v>
      </c>
      <c r="D135" s="27">
        <f t="shared" si="10"/>
        <v>557.2174859491754</v>
      </c>
      <c r="E135" s="27">
        <f t="shared" si="11"/>
        <v>154847.52941372656</v>
      </c>
    </row>
    <row r="136" spans="1:5">
      <c r="A136" s="26">
        <v>116</v>
      </c>
      <c r="B136" s="27">
        <f t="shared" si="8"/>
        <v>1198.2620669103378</v>
      </c>
      <c r="C136" s="27">
        <f t="shared" si="9"/>
        <v>638.74605883162212</v>
      </c>
      <c r="D136" s="27">
        <f t="shared" si="10"/>
        <v>559.51600807871569</v>
      </c>
      <c r="E136" s="27">
        <f t="shared" si="11"/>
        <v>154288.01340564786</v>
      </c>
    </row>
    <row r="137" spans="1:5">
      <c r="A137" s="26">
        <v>117</v>
      </c>
      <c r="B137" s="27">
        <f t="shared" si="8"/>
        <v>1198.2620669103378</v>
      </c>
      <c r="C137" s="27">
        <f t="shared" si="9"/>
        <v>636.4380552982974</v>
      </c>
      <c r="D137" s="27">
        <f t="shared" si="10"/>
        <v>561.82401161204041</v>
      </c>
      <c r="E137" s="27">
        <f t="shared" si="11"/>
        <v>153726.18939403581</v>
      </c>
    </row>
    <row r="138" spans="1:5">
      <c r="A138" s="26">
        <v>118</v>
      </c>
      <c r="B138" s="27">
        <f t="shared" si="8"/>
        <v>1198.2620669103378</v>
      </c>
      <c r="C138" s="27">
        <f t="shared" si="9"/>
        <v>634.12053125039779</v>
      </c>
      <c r="D138" s="27">
        <f t="shared" si="10"/>
        <v>564.14153565994002</v>
      </c>
      <c r="E138" s="27">
        <f t="shared" si="11"/>
        <v>153162.04785837588</v>
      </c>
    </row>
    <row r="139" spans="1:5">
      <c r="A139" s="26">
        <v>119</v>
      </c>
      <c r="B139" s="27">
        <f t="shared" si="8"/>
        <v>1198.2620669103378</v>
      </c>
      <c r="C139" s="27">
        <f t="shared" si="9"/>
        <v>631.79344741580053</v>
      </c>
      <c r="D139" s="27">
        <f t="shared" si="10"/>
        <v>566.46861949453728</v>
      </c>
      <c r="E139" s="27">
        <f t="shared" si="11"/>
        <v>152595.57923888136</v>
      </c>
    </row>
    <row r="140" spans="1:5">
      <c r="A140" s="26">
        <v>120</v>
      </c>
      <c r="B140" s="27">
        <f t="shared" si="8"/>
        <v>1198.2620669103378</v>
      </c>
      <c r="C140" s="27">
        <f t="shared" si="9"/>
        <v>629.45676436038559</v>
      </c>
      <c r="D140" s="27">
        <f t="shared" si="10"/>
        <v>568.80530254995222</v>
      </c>
      <c r="E140" s="27">
        <f t="shared" si="11"/>
        <v>152026.77393633142</v>
      </c>
    </row>
    <row r="141" spans="1:5">
      <c r="A141" s="26">
        <v>121</v>
      </c>
      <c r="B141" s="27">
        <f t="shared" si="8"/>
        <v>1198.2620669103378</v>
      </c>
      <c r="C141" s="27">
        <f t="shared" si="9"/>
        <v>627.1104424873671</v>
      </c>
      <c r="D141" s="27">
        <f t="shared" si="10"/>
        <v>571.15162442297071</v>
      </c>
      <c r="E141" s="27">
        <f t="shared" si="11"/>
        <v>151455.62231190846</v>
      </c>
    </row>
    <row r="142" spans="1:5">
      <c r="A142" s="26">
        <v>122</v>
      </c>
      <c r="B142" s="27">
        <f t="shared" si="8"/>
        <v>1198.2620669103378</v>
      </c>
      <c r="C142" s="27">
        <f t="shared" si="9"/>
        <v>624.75444203662244</v>
      </c>
      <c r="D142" s="27">
        <f t="shared" si="10"/>
        <v>573.50762487371537</v>
      </c>
      <c r="E142" s="27">
        <f t="shared" si="11"/>
        <v>150882.11468703474</v>
      </c>
    </row>
    <row r="143" spans="1:5">
      <c r="A143" s="26">
        <v>123</v>
      </c>
      <c r="B143" s="27">
        <f t="shared" si="8"/>
        <v>1198.2620669103378</v>
      </c>
      <c r="C143" s="27">
        <f t="shared" si="9"/>
        <v>622.38872308401835</v>
      </c>
      <c r="D143" s="27">
        <f t="shared" si="10"/>
        <v>575.87334382631946</v>
      </c>
      <c r="E143" s="27">
        <f t="shared" si="11"/>
        <v>150306.24134320841</v>
      </c>
    </row>
    <row r="144" spans="1:5">
      <c r="A144" s="26">
        <v>124</v>
      </c>
      <c r="B144" s="27">
        <f t="shared" si="8"/>
        <v>1198.2620669103378</v>
      </c>
      <c r="C144" s="27">
        <f t="shared" si="9"/>
        <v>620.01324554073472</v>
      </c>
      <c r="D144" s="27">
        <f t="shared" si="10"/>
        <v>578.24882136960309</v>
      </c>
      <c r="E144" s="27">
        <f t="shared" si="11"/>
        <v>149727.99252183881</v>
      </c>
    </row>
    <row r="145" spans="1:5">
      <c r="A145" s="26">
        <v>125</v>
      </c>
      <c r="B145" s="27">
        <f t="shared" si="8"/>
        <v>1198.2620669103378</v>
      </c>
      <c r="C145" s="27">
        <f t="shared" si="9"/>
        <v>617.62796915258514</v>
      </c>
      <c r="D145" s="27">
        <f t="shared" si="10"/>
        <v>580.63409775775267</v>
      </c>
      <c r="E145" s="27">
        <f t="shared" si="11"/>
        <v>149147.35842408106</v>
      </c>
    </row>
    <row r="146" spans="1:5">
      <c r="A146" s="26">
        <v>126</v>
      </c>
      <c r="B146" s="27">
        <f t="shared" si="8"/>
        <v>1198.2620669103378</v>
      </c>
      <c r="C146" s="27">
        <f t="shared" si="9"/>
        <v>615.2328534993344</v>
      </c>
      <c r="D146" s="27">
        <f t="shared" si="10"/>
        <v>583.02921341100341</v>
      </c>
      <c r="E146" s="27">
        <f t="shared" si="11"/>
        <v>148564.32921067005</v>
      </c>
    </row>
    <row r="147" spans="1:5">
      <c r="A147" s="26">
        <v>127</v>
      </c>
      <c r="B147" s="27">
        <f t="shared" si="8"/>
        <v>1198.2620669103378</v>
      </c>
      <c r="C147" s="27">
        <f t="shared" si="9"/>
        <v>612.82785799401404</v>
      </c>
      <c r="D147" s="27">
        <f t="shared" si="10"/>
        <v>585.43420891632377</v>
      </c>
      <c r="E147" s="27">
        <f t="shared" si="11"/>
        <v>147978.89500175373</v>
      </c>
    </row>
    <row r="148" spans="1:5">
      <c r="A148" s="26">
        <v>128</v>
      </c>
      <c r="B148" s="27">
        <f t="shared" si="8"/>
        <v>1198.2620669103378</v>
      </c>
      <c r="C148" s="27">
        <f t="shared" si="9"/>
        <v>610.41294188223412</v>
      </c>
      <c r="D148" s="27">
        <f t="shared" si="10"/>
        <v>587.84912502810369</v>
      </c>
      <c r="E148" s="27">
        <f t="shared" si="11"/>
        <v>147391.04587672564</v>
      </c>
    </row>
    <row r="149" spans="1:5">
      <c r="A149" s="26">
        <v>129</v>
      </c>
      <c r="B149" s="27">
        <f t="shared" ref="B149:B212" si="12">IF(A149&gt;$D$14,"",$D$13)</f>
        <v>1198.2620669103378</v>
      </c>
      <c r="C149" s="27">
        <f t="shared" ref="C149:C212" si="13">IF(A149&gt;$D$14,"",$D$8/12*E148)</f>
        <v>607.98806424149325</v>
      </c>
      <c r="D149" s="27">
        <f t="shared" ref="D149:D212" si="14">IF(A149&gt;$D$14,"",B149-C149)</f>
        <v>590.27400266884456</v>
      </c>
      <c r="E149" s="27">
        <f t="shared" ref="E149:E212" si="15">IF(A149&gt;$D$14,"",E148-D149)</f>
        <v>146800.77187405678</v>
      </c>
    </row>
    <row r="150" spans="1:5">
      <c r="A150" s="26">
        <v>130</v>
      </c>
      <c r="B150" s="27">
        <f t="shared" si="12"/>
        <v>1198.2620669103378</v>
      </c>
      <c r="C150" s="27">
        <f t="shared" si="13"/>
        <v>605.55318398048428</v>
      </c>
      <c r="D150" s="27">
        <f t="shared" si="14"/>
        <v>592.70888292985353</v>
      </c>
      <c r="E150" s="27">
        <f t="shared" si="15"/>
        <v>146208.06299112694</v>
      </c>
    </row>
    <row r="151" spans="1:5">
      <c r="A151" s="26">
        <v>131</v>
      </c>
      <c r="B151" s="27">
        <f t="shared" si="12"/>
        <v>1198.2620669103378</v>
      </c>
      <c r="C151" s="27">
        <f t="shared" si="13"/>
        <v>603.10825983839868</v>
      </c>
      <c r="D151" s="27">
        <f t="shared" si="14"/>
        <v>595.15380707193913</v>
      </c>
      <c r="E151" s="27">
        <f t="shared" si="15"/>
        <v>145612.909184055</v>
      </c>
    </row>
    <row r="152" spans="1:5">
      <c r="A152" s="26">
        <v>132</v>
      </c>
      <c r="B152" s="27">
        <f t="shared" si="12"/>
        <v>1198.2620669103378</v>
      </c>
      <c r="C152" s="27">
        <f t="shared" si="13"/>
        <v>600.65325038422691</v>
      </c>
      <c r="D152" s="27">
        <f t="shared" si="14"/>
        <v>597.6088165261109</v>
      </c>
      <c r="E152" s="27">
        <f t="shared" si="15"/>
        <v>145015.30036752889</v>
      </c>
    </row>
    <row r="153" spans="1:5">
      <c r="A153" s="26">
        <v>133</v>
      </c>
      <c r="B153" s="27">
        <f t="shared" si="12"/>
        <v>1198.2620669103378</v>
      </c>
      <c r="C153" s="27">
        <f t="shared" si="13"/>
        <v>598.18811401605672</v>
      </c>
      <c r="D153" s="27">
        <f t="shared" si="14"/>
        <v>600.07395289428109</v>
      </c>
      <c r="E153" s="27">
        <f t="shared" si="15"/>
        <v>144415.22641463461</v>
      </c>
    </row>
    <row r="154" spans="1:5">
      <c r="A154" s="26">
        <v>134</v>
      </c>
      <c r="B154" s="27">
        <f t="shared" si="12"/>
        <v>1198.2620669103378</v>
      </c>
      <c r="C154" s="27">
        <f t="shared" si="13"/>
        <v>595.71280896036785</v>
      </c>
      <c r="D154" s="27">
        <f t="shared" si="14"/>
        <v>602.54925794996996</v>
      </c>
      <c r="E154" s="27">
        <f t="shared" si="15"/>
        <v>143812.67715668463</v>
      </c>
    </row>
    <row r="155" spans="1:5">
      <c r="A155" s="26">
        <v>135</v>
      </c>
      <c r="B155" s="27">
        <f t="shared" si="12"/>
        <v>1198.2620669103378</v>
      </c>
      <c r="C155" s="27">
        <f t="shared" si="13"/>
        <v>593.22729327132413</v>
      </c>
      <c r="D155" s="27">
        <f t="shared" si="14"/>
        <v>605.03477363901368</v>
      </c>
      <c r="E155" s="27">
        <f t="shared" si="15"/>
        <v>143207.6423830456</v>
      </c>
    </row>
    <row r="156" spans="1:5">
      <c r="A156" s="26">
        <v>136</v>
      </c>
      <c r="B156" s="27">
        <f t="shared" si="12"/>
        <v>1198.2620669103378</v>
      </c>
      <c r="C156" s="27">
        <f t="shared" si="13"/>
        <v>590.73152483006311</v>
      </c>
      <c r="D156" s="27">
        <f t="shared" si="14"/>
        <v>607.5305420802747</v>
      </c>
      <c r="E156" s="27">
        <f t="shared" si="15"/>
        <v>142600.11184096534</v>
      </c>
    </row>
    <row r="157" spans="1:5">
      <c r="A157" s="26">
        <v>137</v>
      </c>
      <c r="B157" s="27">
        <f t="shared" si="12"/>
        <v>1198.2620669103378</v>
      </c>
      <c r="C157" s="27">
        <f t="shared" si="13"/>
        <v>588.22546134398203</v>
      </c>
      <c r="D157" s="27">
        <f t="shared" si="14"/>
        <v>610.03660556635577</v>
      </c>
      <c r="E157" s="27">
        <f t="shared" si="15"/>
        <v>141990.07523539898</v>
      </c>
    </row>
    <row r="158" spans="1:5">
      <c r="A158" s="26">
        <v>138</v>
      </c>
      <c r="B158" s="27">
        <f t="shared" si="12"/>
        <v>1198.2620669103378</v>
      </c>
      <c r="C158" s="27">
        <f t="shared" si="13"/>
        <v>585.70906034602081</v>
      </c>
      <c r="D158" s="27">
        <f t="shared" si="14"/>
        <v>612.553006564317</v>
      </c>
      <c r="E158" s="27">
        <f t="shared" si="15"/>
        <v>141377.52222883466</v>
      </c>
    </row>
    <row r="159" spans="1:5">
      <c r="A159" s="26">
        <v>139</v>
      </c>
      <c r="B159" s="27">
        <f t="shared" si="12"/>
        <v>1198.2620669103378</v>
      </c>
      <c r="C159" s="27">
        <f t="shared" si="13"/>
        <v>583.18227919394303</v>
      </c>
      <c r="D159" s="27">
        <f t="shared" si="14"/>
        <v>615.07978771639478</v>
      </c>
      <c r="E159" s="27">
        <f t="shared" si="15"/>
        <v>140762.44244111827</v>
      </c>
    </row>
    <row r="160" spans="1:5">
      <c r="A160" s="26">
        <v>140</v>
      </c>
      <c r="B160" s="27">
        <f t="shared" si="12"/>
        <v>1198.2620669103378</v>
      </c>
      <c r="C160" s="27">
        <f t="shared" si="13"/>
        <v>580.64507506961286</v>
      </c>
      <c r="D160" s="27">
        <f t="shared" si="14"/>
        <v>617.61699184072495</v>
      </c>
      <c r="E160" s="27">
        <f t="shared" si="15"/>
        <v>140144.82544927753</v>
      </c>
    </row>
    <row r="161" spans="1:5">
      <c r="A161" s="26">
        <v>141</v>
      </c>
      <c r="B161" s="27">
        <f t="shared" si="12"/>
        <v>1198.2620669103378</v>
      </c>
      <c r="C161" s="27">
        <f t="shared" si="13"/>
        <v>578.09740497826988</v>
      </c>
      <c r="D161" s="27">
        <f t="shared" si="14"/>
        <v>620.16466193206793</v>
      </c>
      <c r="E161" s="27">
        <f t="shared" si="15"/>
        <v>139524.66078734546</v>
      </c>
    </row>
    <row r="162" spans="1:5">
      <c r="A162" s="26">
        <v>142</v>
      </c>
      <c r="B162" s="27">
        <f t="shared" si="12"/>
        <v>1198.2620669103378</v>
      </c>
      <c r="C162" s="27">
        <f t="shared" si="13"/>
        <v>575.53922574780006</v>
      </c>
      <c r="D162" s="27">
        <f t="shared" si="14"/>
        <v>622.72284116253775</v>
      </c>
      <c r="E162" s="27">
        <f t="shared" si="15"/>
        <v>138901.93794618294</v>
      </c>
    </row>
    <row r="163" spans="1:5">
      <c r="A163" s="26">
        <v>143</v>
      </c>
      <c r="B163" s="27">
        <f t="shared" si="12"/>
        <v>1198.2620669103378</v>
      </c>
      <c r="C163" s="27">
        <f t="shared" si="13"/>
        <v>572.97049402800462</v>
      </c>
      <c r="D163" s="27">
        <f t="shared" si="14"/>
        <v>625.29157288233318</v>
      </c>
      <c r="E163" s="27">
        <f t="shared" si="15"/>
        <v>138276.64637330061</v>
      </c>
    </row>
    <row r="164" spans="1:5">
      <c r="A164" s="26">
        <v>144</v>
      </c>
      <c r="B164" s="27">
        <f t="shared" si="12"/>
        <v>1198.2620669103378</v>
      </c>
      <c r="C164" s="27">
        <f t="shared" si="13"/>
        <v>570.39116628986505</v>
      </c>
      <c r="D164" s="27">
        <f t="shared" si="14"/>
        <v>627.87090062047275</v>
      </c>
      <c r="E164" s="27">
        <f t="shared" si="15"/>
        <v>137648.77547268014</v>
      </c>
    </row>
    <row r="165" spans="1:5">
      <c r="A165" s="26">
        <v>145</v>
      </c>
      <c r="B165" s="27">
        <f t="shared" si="12"/>
        <v>1198.2620669103378</v>
      </c>
      <c r="C165" s="27">
        <f t="shared" si="13"/>
        <v>567.80119882480562</v>
      </c>
      <c r="D165" s="27">
        <f t="shared" si="14"/>
        <v>630.46086808553218</v>
      </c>
      <c r="E165" s="27">
        <f t="shared" si="15"/>
        <v>137018.31460459461</v>
      </c>
    </row>
    <row r="166" spans="1:5">
      <c r="A166" s="26">
        <v>146</v>
      </c>
      <c r="B166" s="27">
        <f t="shared" si="12"/>
        <v>1198.2620669103378</v>
      </c>
      <c r="C166" s="27">
        <f t="shared" si="13"/>
        <v>565.20054774395282</v>
      </c>
      <c r="D166" s="27">
        <f t="shared" si="14"/>
        <v>633.06151916638498</v>
      </c>
      <c r="E166" s="27">
        <f t="shared" si="15"/>
        <v>136385.25308542821</v>
      </c>
    </row>
    <row r="167" spans="1:5">
      <c r="A167" s="26">
        <v>147</v>
      </c>
      <c r="B167" s="27">
        <f t="shared" si="12"/>
        <v>1198.2620669103378</v>
      </c>
      <c r="C167" s="27">
        <f t="shared" si="13"/>
        <v>562.58916897739141</v>
      </c>
      <c r="D167" s="27">
        <f t="shared" si="14"/>
        <v>635.6728979329464</v>
      </c>
      <c r="E167" s="27">
        <f t="shared" si="15"/>
        <v>135749.58018749527</v>
      </c>
    </row>
    <row r="168" spans="1:5">
      <c r="A168" s="26">
        <v>148</v>
      </c>
      <c r="B168" s="27">
        <f t="shared" si="12"/>
        <v>1198.2620669103378</v>
      </c>
      <c r="C168" s="27">
        <f t="shared" si="13"/>
        <v>559.96701827341803</v>
      </c>
      <c r="D168" s="27">
        <f t="shared" si="14"/>
        <v>638.29504863691977</v>
      </c>
      <c r="E168" s="27">
        <f t="shared" si="15"/>
        <v>135111.28513885837</v>
      </c>
    </row>
    <row r="169" spans="1:5">
      <c r="A169" s="26">
        <v>149</v>
      </c>
      <c r="B169" s="27">
        <f t="shared" si="12"/>
        <v>1198.2620669103378</v>
      </c>
      <c r="C169" s="27">
        <f t="shared" si="13"/>
        <v>557.33405119779081</v>
      </c>
      <c r="D169" s="27">
        <f t="shared" si="14"/>
        <v>640.92801571254699</v>
      </c>
      <c r="E169" s="27">
        <f t="shared" si="15"/>
        <v>134470.3571231458</v>
      </c>
    </row>
    <row r="170" spans="1:5">
      <c r="A170" s="26">
        <v>150</v>
      </c>
      <c r="B170" s="27">
        <f t="shared" si="12"/>
        <v>1198.2620669103378</v>
      </c>
      <c r="C170" s="27">
        <f t="shared" si="13"/>
        <v>554.69022313297648</v>
      </c>
      <c r="D170" s="27">
        <f t="shared" si="14"/>
        <v>643.57184377736132</v>
      </c>
      <c r="E170" s="27">
        <f t="shared" si="15"/>
        <v>133826.78527936843</v>
      </c>
    </row>
    <row r="171" spans="1:5">
      <c r="A171" s="26">
        <v>151</v>
      </c>
      <c r="B171" s="27">
        <f t="shared" si="12"/>
        <v>1198.2620669103378</v>
      </c>
      <c r="C171" s="27">
        <f t="shared" si="13"/>
        <v>552.03548927739484</v>
      </c>
      <c r="D171" s="27">
        <f t="shared" si="14"/>
        <v>646.22657763294296</v>
      </c>
      <c r="E171" s="27">
        <f t="shared" si="15"/>
        <v>133180.55870173548</v>
      </c>
    </row>
    <row r="172" spans="1:5">
      <c r="A172" s="26">
        <v>152</v>
      </c>
      <c r="B172" s="27">
        <f t="shared" si="12"/>
        <v>1198.2620669103378</v>
      </c>
      <c r="C172" s="27">
        <f t="shared" si="13"/>
        <v>549.36980464465887</v>
      </c>
      <c r="D172" s="27">
        <f t="shared" si="14"/>
        <v>648.89226226567894</v>
      </c>
      <c r="E172" s="27">
        <f t="shared" si="15"/>
        <v>132531.66643946982</v>
      </c>
    </row>
    <row r="173" spans="1:5">
      <c r="A173" s="26">
        <v>153</v>
      </c>
      <c r="B173" s="27">
        <f t="shared" si="12"/>
        <v>1198.2620669103378</v>
      </c>
      <c r="C173" s="27">
        <f t="shared" si="13"/>
        <v>546.69312406281301</v>
      </c>
      <c r="D173" s="27">
        <f t="shared" si="14"/>
        <v>651.5689428475248</v>
      </c>
      <c r="E173" s="27">
        <f t="shared" si="15"/>
        <v>131880.0974966223</v>
      </c>
    </row>
    <row r="174" spans="1:5">
      <c r="A174" s="26">
        <v>154</v>
      </c>
      <c r="B174" s="27">
        <f t="shared" si="12"/>
        <v>1198.2620669103378</v>
      </c>
      <c r="C174" s="27">
        <f t="shared" si="13"/>
        <v>544.00540217356706</v>
      </c>
      <c r="D174" s="27">
        <f t="shared" si="14"/>
        <v>654.25666473677074</v>
      </c>
      <c r="E174" s="27">
        <f t="shared" si="15"/>
        <v>131225.84083188552</v>
      </c>
    </row>
    <row r="175" spans="1:5">
      <c r="A175" s="26">
        <v>155</v>
      </c>
      <c r="B175" s="27">
        <f t="shared" si="12"/>
        <v>1198.2620669103378</v>
      </c>
      <c r="C175" s="27">
        <f t="shared" si="13"/>
        <v>541.30659343152786</v>
      </c>
      <c r="D175" s="27">
        <f t="shared" si="14"/>
        <v>656.95547347880995</v>
      </c>
      <c r="E175" s="27">
        <f t="shared" si="15"/>
        <v>130568.88535840671</v>
      </c>
    </row>
    <row r="176" spans="1:5">
      <c r="A176" s="26">
        <v>156</v>
      </c>
      <c r="B176" s="27">
        <f t="shared" si="12"/>
        <v>1198.2620669103378</v>
      </c>
      <c r="C176" s="27">
        <f t="shared" si="13"/>
        <v>538.59665210342769</v>
      </c>
      <c r="D176" s="27">
        <f t="shared" si="14"/>
        <v>659.66541480691012</v>
      </c>
      <c r="E176" s="27">
        <f t="shared" si="15"/>
        <v>129909.2199435998</v>
      </c>
    </row>
    <row r="177" spans="1:5">
      <c r="A177" s="26">
        <v>157</v>
      </c>
      <c r="B177" s="27">
        <f t="shared" si="12"/>
        <v>1198.2620669103378</v>
      </c>
      <c r="C177" s="27">
        <f t="shared" si="13"/>
        <v>535.87553226734917</v>
      </c>
      <c r="D177" s="27">
        <f t="shared" si="14"/>
        <v>662.38653464298864</v>
      </c>
      <c r="E177" s="27">
        <f t="shared" si="15"/>
        <v>129246.83340895681</v>
      </c>
    </row>
    <row r="178" spans="1:5">
      <c r="A178" s="26">
        <v>158</v>
      </c>
      <c r="B178" s="27">
        <f t="shared" si="12"/>
        <v>1198.2620669103378</v>
      </c>
      <c r="C178" s="27">
        <f t="shared" si="13"/>
        <v>533.14318781194686</v>
      </c>
      <c r="D178" s="27">
        <f t="shared" si="14"/>
        <v>665.11887909839095</v>
      </c>
      <c r="E178" s="27">
        <f t="shared" si="15"/>
        <v>128581.71452985842</v>
      </c>
    </row>
    <row r="179" spans="1:5">
      <c r="A179" s="26">
        <v>159</v>
      </c>
      <c r="B179" s="27">
        <f t="shared" si="12"/>
        <v>1198.2620669103378</v>
      </c>
      <c r="C179" s="27">
        <f t="shared" si="13"/>
        <v>530.39957243566596</v>
      </c>
      <c r="D179" s="27">
        <f t="shared" si="14"/>
        <v>667.86249447467185</v>
      </c>
      <c r="E179" s="27">
        <f t="shared" si="15"/>
        <v>127913.85203538375</v>
      </c>
    </row>
    <row r="180" spans="1:5">
      <c r="A180" s="26">
        <v>160</v>
      </c>
      <c r="B180" s="27">
        <f t="shared" si="12"/>
        <v>1198.2620669103378</v>
      </c>
      <c r="C180" s="27">
        <f t="shared" si="13"/>
        <v>527.64463964595802</v>
      </c>
      <c r="D180" s="27">
        <f t="shared" si="14"/>
        <v>670.61742726437978</v>
      </c>
      <c r="E180" s="27">
        <f t="shared" si="15"/>
        <v>127243.23460811937</v>
      </c>
    </row>
    <row r="181" spans="1:5">
      <c r="A181" s="26">
        <v>161</v>
      </c>
      <c r="B181" s="27">
        <f t="shared" si="12"/>
        <v>1198.2620669103378</v>
      </c>
      <c r="C181" s="27">
        <f t="shared" si="13"/>
        <v>524.87834275849241</v>
      </c>
      <c r="D181" s="27">
        <f t="shared" si="14"/>
        <v>673.3837241518454</v>
      </c>
      <c r="E181" s="27">
        <f t="shared" si="15"/>
        <v>126569.85088396752</v>
      </c>
    </row>
    <row r="182" spans="1:5">
      <c r="A182" s="26">
        <v>162</v>
      </c>
      <c r="B182" s="27">
        <f t="shared" si="12"/>
        <v>1198.2620669103378</v>
      </c>
      <c r="C182" s="27">
        <f t="shared" si="13"/>
        <v>522.10063489636605</v>
      </c>
      <c r="D182" s="27">
        <f t="shared" si="14"/>
        <v>676.16143201397176</v>
      </c>
      <c r="E182" s="27">
        <f t="shared" si="15"/>
        <v>125893.68945195354</v>
      </c>
    </row>
    <row r="183" spans="1:5">
      <c r="A183" s="26">
        <v>163</v>
      </c>
      <c r="B183" s="27">
        <f t="shared" si="12"/>
        <v>1198.2620669103378</v>
      </c>
      <c r="C183" s="27">
        <f t="shared" si="13"/>
        <v>519.31146898930842</v>
      </c>
      <c r="D183" s="27">
        <f t="shared" si="14"/>
        <v>678.95059792102938</v>
      </c>
      <c r="E183" s="27">
        <f t="shared" si="15"/>
        <v>125214.73885403252</v>
      </c>
    </row>
    <row r="184" spans="1:5">
      <c r="A184" s="26">
        <v>164</v>
      </c>
      <c r="B184" s="27">
        <f t="shared" si="12"/>
        <v>1198.2620669103378</v>
      </c>
      <c r="C184" s="27">
        <f t="shared" si="13"/>
        <v>516.51079777288419</v>
      </c>
      <c r="D184" s="27">
        <f t="shared" si="14"/>
        <v>681.75126913745362</v>
      </c>
      <c r="E184" s="27">
        <f t="shared" si="15"/>
        <v>124532.98758489506</v>
      </c>
    </row>
    <row r="185" spans="1:5">
      <c r="A185" s="26">
        <v>165</v>
      </c>
      <c r="B185" s="27">
        <f t="shared" si="12"/>
        <v>1198.2620669103378</v>
      </c>
      <c r="C185" s="27">
        <f t="shared" si="13"/>
        <v>513.69857378769211</v>
      </c>
      <c r="D185" s="27">
        <f t="shared" si="14"/>
        <v>684.5634931226457</v>
      </c>
      <c r="E185" s="27">
        <f t="shared" si="15"/>
        <v>123848.42409177241</v>
      </c>
    </row>
    <row r="186" spans="1:5">
      <c r="A186" s="26">
        <v>166</v>
      </c>
      <c r="B186" s="27">
        <f t="shared" si="12"/>
        <v>1198.2620669103378</v>
      </c>
      <c r="C186" s="27">
        <f t="shared" si="13"/>
        <v>510.87474937856121</v>
      </c>
      <c r="D186" s="27">
        <f t="shared" si="14"/>
        <v>687.3873175317766</v>
      </c>
      <c r="E186" s="27">
        <f t="shared" si="15"/>
        <v>123161.03677424064</v>
      </c>
    </row>
    <row r="187" spans="1:5">
      <c r="A187" s="26">
        <v>167</v>
      </c>
      <c r="B187" s="27">
        <f t="shared" si="12"/>
        <v>1198.2620669103378</v>
      </c>
      <c r="C187" s="27">
        <f t="shared" si="13"/>
        <v>508.03927669374264</v>
      </c>
      <c r="D187" s="27">
        <f t="shared" si="14"/>
        <v>690.22279021659517</v>
      </c>
      <c r="E187" s="27">
        <f t="shared" si="15"/>
        <v>122470.81398402405</v>
      </c>
    </row>
    <row r="188" spans="1:5">
      <c r="A188" s="26">
        <v>168</v>
      </c>
      <c r="B188" s="27">
        <f t="shared" si="12"/>
        <v>1198.2620669103378</v>
      </c>
      <c r="C188" s="27">
        <f t="shared" si="13"/>
        <v>505.1921076840992</v>
      </c>
      <c r="D188" s="27">
        <f t="shared" si="14"/>
        <v>693.06995922623855</v>
      </c>
      <c r="E188" s="27">
        <f t="shared" si="15"/>
        <v>121777.74402479781</v>
      </c>
    </row>
    <row r="189" spans="1:5">
      <c r="A189" s="26">
        <v>169</v>
      </c>
      <c r="B189" s="27">
        <f t="shared" si="12"/>
        <v>1198.2620669103378</v>
      </c>
      <c r="C189" s="27">
        <f t="shared" si="13"/>
        <v>502.33319410229097</v>
      </c>
      <c r="D189" s="27">
        <f t="shared" si="14"/>
        <v>695.92887280804689</v>
      </c>
      <c r="E189" s="27">
        <f t="shared" si="15"/>
        <v>121081.81515198977</v>
      </c>
    </row>
    <row r="190" spans="1:5">
      <c r="A190" s="26">
        <v>170</v>
      </c>
      <c r="B190" s="27">
        <f t="shared" si="12"/>
        <v>1198.2620669103378</v>
      </c>
      <c r="C190" s="27">
        <f t="shared" si="13"/>
        <v>499.46248750195781</v>
      </c>
      <c r="D190" s="27">
        <f t="shared" si="14"/>
        <v>698.79957940837994</v>
      </c>
      <c r="E190" s="27">
        <f t="shared" si="15"/>
        <v>120383.01557258138</v>
      </c>
    </row>
    <row r="191" spans="1:5">
      <c r="A191" s="26">
        <v>171</v>
      </c>
      <c r="B191" s="27">
        <f t="shared" si="12"/>
        <v>1198.2620669103378</v>
      </c>
      <c r="C191" s="27">
        <f t="shared" si="13"/>
        <v>496.57993923689821</v>
      </c>
      <c r="D191" s="27">
        <f t="shared" si="14"/>
        <v>701.6821276734396</v>
      </c>
      <c r="E191" s="27">
        <f t="shared" si="15"/>
        <v>119681.33344490794</v>
      </c>
    </row>
    <row r="192" spans="1:5">
      <c r="A192" s="26">
        <v>172</v>
      </c>
      <c r="B192" s="27">
        <f t="shared" si="12"/>
        <v>1198.2620669103378</v>
      </c>
      <c r="C192" s="27">
        <f t="shared" si="13"/>
        <v>493.68550046024529</v>
      </c>
      <c r="D192" s="27">
        <f t="shared" si="14"/>
        <v>704.57656645009251</v>
      </c>
      <c r="E192" s="27">
        <f t="shared" si="15"/>
        <v>118976.75687845785</v>
      </c>
    </row>
    <row r="193" spans="1:5">
      <c r="A193" s="26">
        <v>173</v>
      </c>
      <c r="B193" s="27">
        <f t="shared" si="12"/>
        <v>1198.2620669103378</v>
      </c>
      <c r="C193" s="27">
        <f t="shared" si="13"/>
        <v>490.77912212363861</v>
      </c>
      <c r="D193" s="27">
        <f t="shared" si="14"/>
        <v>707.48294478669914</v>
      </c>
      <c r="E193" s="27">
        <f t="shared" si="15"/>
        <v>118269.27393367115</v>
      </c>
    </row>
    <row r="194" spans="1:5">
      <c r="A194" s="26">
        <v>174</v>
      </c>
      <c r="B194" s="27">
        <f t="shared" si="12"/>
        <v>1198.2620669103378</v>
      </c>
      <c r="C194" s="27">
        <f t="shared" si="13"/>
        <v>487.86075497639354</v>
      </c>
      <c r="D194" s="27">
        <f t="shared" si="14"/>
        <v>710.40131193394427</v>
      </c>
      <c r="E194" s="27">
        <f t="shared" si="15"/>
        <v>117558.8726217372</v>
      </c>
    </row>
    <row r="195" spans="1:5">
      <c r="A195" s="26">
        <v>175</v>
      </c>
      <c r="B195" s="27">
        <f t="shared" si="12"/>
        <v>1198.2620669103378</v>
      </c>
      <c r="C195" s="27">
        <f t="shared" si="13"/>
        <v>484.93034956466596</v>
      </c>
      <c r="D195" s="27">
        <f t="shared" si="14"/>
        <v>713.3317173456719</v>
      </c>
      <c r="E195" s="27">
        <f t="shared" si="15"/>
        <v>116845.54090439153</v>
      </c>
    </row>
    <row r="196" spans="1:5">
      <c r="A196" s="26">
        <v>176</v>
      </c>
      <c r="B196" s="27">
        <f t="shared" si="12"/>
        <v>1198.2620669103378</v>
      </c>
      <c r="C196" s="27">
        <f t="shared" si="13"/>
        <v>481.98785623061508</v>
      </c>
      <c r="D196" s="27">
        <f t="shared" si="14"/>
        <v>716.27421067972273</v>
      </c>
      <c r="E196" s="27">
        <f t="shared" si="15"/>
        <v>116129.2666937118</v>
      </c>
    </row>
    <row r="197" spans="1:5">
      <c r="A197" s="26">
        <v>177</v>
      </c>
      <c r="B197" s="27">
        <f t="shared" si="12"/>
        <v>1198.2620669103378</v>
      </c>
      <c r="C197" s="27">
        <f t="shared" si="13"/>
        <v>479.03322511156119</v>
      </c>
      <c r="D197" s="27">
        <f t="shared" si="14"/>
        <v>719.22884179877656</v>
      </c>
      <c r="E197" s="27">
        <f t="shared" si="15"/>
        <v>115410.03785191303</v>
      </c>
    </row>
    <row r="198" spans="1:5">
      <c r="A198" s="26">
        <v>178</v>
      </c>
      <c r="B198" s="27">
        <f t="shared" si="12"/>
        <v>1198.2620669103378</v>
      </c>
      <c r="C198" s="27">
        <f t="shared" si="13"/>
        <v>476.06640613914129</v>
      </c>
      <c r="D198" s="27">
        <f t="shared" si="14"/>
        <v>722.19566077119657</v>
      </c>
      <c r="E198" s="27">
        <f t="shared" si="15"/>
        <v>114687.84219114184</v>
      </c>
    </row>
    <row r="199" spans="1:5">
      <c r="A199" s="26">
        <v>179</v>
      </c>
      <c r="B199" s="27">
        <f t="shared" si="12"/>
        <v>1198.2620669103378</v>
      </c>
      <c r="C199" s="27">
        <f t="shared" si="13"/>
        <v>473.0873490384601</v>
      </c>
      <c r="D199" s="27">
        <f t="shared" si="14"/>
        <v>725.17471787187765</v>
      </c>
      <c r="E199" s="27">
        <f t="shared" si="15"/>
        <v>113962.66747326996</v>
      </c>
    </row>
    <row r="200" spans="1:5">
      <c r="A200" s="26">
        <v>180</v>
      </c>
      <c r="B200" s="27">
        <f t="shared" si="12"/>
        <v>1198.2620669103378</v>
      </c>
      <c r="C200" s="27">
        <f t="shared" si="13"/>
        <v>470.09600332723863</v>
      </c>
      <c r="D200" s="27">
        <f t="shared" si="14"/>
        <v>728.16606358309923</v>
      </c>
      <c r="E200" s="27">
        <f t="shared" si="15"/>
        <v>113234.50140968687</v>
      </c>
    </row>
    <row r="201" spans="1:5">
      <c r="A201" s="26">
        <v>181</v>
      </c>
      <c r="B201" s="27">
        <f t="shared" si="12"/>
        <v>1198.2620669103378</v>
      </c>
      <c r="C201" s="27">
        <f t="shared" si="13"/>
        <v>467.09231831495833</v>
      </c>
      <c r="D201" s="27">
        <f t="shared" si="14"/>
        <v>731.16974859537947</v>
      </c>
      <c r="E201" s="27">
        <f t="shared" si="15"/>
        <v>112503.33166109149</v>
      </c>
    </row>
    <row r="202" spans="1:5">
      <c r="A202" s="26">
        <v>182</v>
      </c>
      <c r="B202" s="27">
        <f t="shared" si="12"/>
        <v>1198.2620669103378</v>
      </c>
      <c r="C202" s="27">
        <f t="shared" si="13"/>
        <v>464.07624310200242</v>
      </c>
      <c r="D202" s="27">
        <f t="shared" si="14"/>
        <v>734.18582380833539</v>
      </c>
      <c r="E202" s="27">
        <f t="shared" si="15"/>
        <v>111769.14583728315</v>
      </c>
    </row>
    <row r="203" spans="1:5">
      <c r="A203" s="26">
        <v>183</v>
      </c>
      <c r="B203" s="27">
        <f t="shared" si="12"/>
        <v>1198.2620669103378</v>
      </c>
      <c r="C203" s="27">
        <f t="shared" si="13"/>
        <v>461.04772657879306</v>
      </c>
      <c r="D203" s="27">
        <f t="shared" si="14"/>
        <v>737.21434033154469</v>
      </c>
      <c r="E203" s="27">
        <f t="shared" si="15"/>
        <v>111031.93149695161</v>
      </c>
    </row>
    <row r="204" spans="1:5">
      <c r="A204" s="26">
        <v>184</v>
      </c>
      <c r="B204" s="27">
        <f t="shared" si="12"/>
        <v>1198.2620669103378</v>
      </c>
      <c r="C204" s="27">
        <f t="shared" si="13"/>
        <v>458.0067174249254</v>
      </c>
      <c r="D204" s="27">
        <f t="shared" si="14"/>
        <v>740.25534948541235</v>
      </c>
      <c r="E204" s="27">
        <f t="shared" si="15"/>
        <v>110291.67614746621</v>
      </c>
    </row>
    <row r="205" spans="1:5">
      <c r="A205" s="26">
        <v>185</v>
      </c>
      <c r="B205" s="27">
        <f t="shared" si="12"/>
        <v>1198.2620669103378</v>
      </c>
      <c r="C205" s="27">
        <f t="shared" si="13"/>
        <v>454.9531641082981</v>
      </c>
      <c r="D205" s="27">
        <f t="shared" si="14"/>
        <v>743.30890280203971</v>
      </c>
      <c r="E205" s="27">
        <f t="shared" si="15"/>
        <v>109548.36724466417</v>
      </c>
    </row>
    <row r="206" spans="1:5">
      <c r="A206" s="26">
        <v>186</v>
      </c>
      <c r="B206" s="27">
        <f t="shared" si="12"/>
        <v>1198.2620669103378</v>
      </c>
      <c r="C206" s="27">
        <f t="shared" si="13"/>
        <v>451.8870148842397</v>
      </c>
      <c r="D206" s="27">
        <f t="shared" si="14"/>
        <v>746.37505202609805</v>
      </c>
      <c r="E206" s="27">
        <f t="shared" si="15"/>
        <v>108801.99219263808</v>
      </c>
    </row>
    <row r="207" spans="1:5">
      <c r="A207" s="26">
        <v>187</v>
      </c>
      <c r="B207" s="27">
        <f t="shared" si="12"/>
        <v>1198.2620669103378</v>
      </c>
      <c r="C207" s="27">
        <f t="shared" si="13"/>
        <v>448.80821779463207</v>
      </c>
      <c r="D207" s="27">
        <f t="shared" si="14"/>
        <v>749.45384911570568</v>
      </c>
      <c r="E207" s="27">
        <f t="shared" si="15"/>
        <v>108052.53834352238</v>
      </c>
    </row>
    <row r="208" spans="1:5">
      <c r="A208" s="26">
        <v>188</v>
      </c>
      <c r="B208" s="27">
        <f t="shared" si="12"/>
        <v>1198.2620669103378</v>
      </c>
      <c r="C208" s="27">
        <f t="shared" si="13"/>
        <v>445.71672066702985</v>
      </c>
      <c r="D208" s="27">
        <f t="shared" si="14"/>
        <v>752.5453462433079</v>
      </c>
      <c r="E208" s="27">
        <f t="shared" si="15"/>
        <v>107299.99299727907</v>
      </c>
    </row>
    <row r="209" spans="1:5">
      <c r="A209" s="26">
        <v>189</v>
      </c>
      <c r="B209" s="27">
        <f t="shared" si="12"/>
        <v>1198.2620669103378</v>
      </c>
      <c r="C209" s="27">
        <f t="shared" si="13"/>
        <v>442.61247111377617</v>
      </c>
      <c r="D209" s="27">
        <f t="shared" si="14"/>
        <v>755.6495957965617</v>
      </c>
      <c r="E209" s="27">
        <f t="shared" si="15"/>
        <v>106544.3434014825</v>
      </c>
    </row>
    <row r="210" spans="1:5">
      <c r="A210" s="26">
        <v>190</v>
      </c>
      <c r="B210" s="27">
        <f t="shared" si="12"/>
        <v>1198.2620669103378</v>
      </c>
      <c r="C210" s="27">
        <f t="shared" si="13"/>
        <v>439.49541653111532</v>
      </c>
      <c r="D210" s="27">
        <f t="shared" si="14"/>
        <v>758.76665037922248</v>
      </c>
      <c r="E210" s="27">
        <f t="shared" si="15"/>
        <v>105785.57675110328</v>
      </c>
    </row>
    <row r="211" spans="1:5">
      <c r="A211" s="26">
        <v>191</v>
      </c>
      <c r="B211" s="27">
        <f t="shared" si="12"/>
        <v>1198.2620669103378</v>
      </c>
      <c r="C211" s="27">
        <f t="shared" si="13"/>
        <v>436.36550409830102</v>
      </c>
      <c r="D211" s="27">
        <f t="shared" si="14"/>
        <v>761.89656281203679</v>
      </c>
      <c r="E211" s="27">
        <f t="shared" si="15"/>
        <v>105023.68018829124</v>
      </c>
    </row>
    <row r="212" spans="1:5">
      <c r="A212" s="26">
        <v>192</v>
      </c>
      <c r="B212" s="27">
        <f t="shared" si="12"/>
        <v>1198.2620669103378</v>
      </c>
      <c r="C212" s="27">
        <f t="shared" si="13"/>
        <v>433.2226807767014</v>
      </c>
      <c r="D212" s="27">
        <f t="shared" si="14"/>
        <v>765.03938613363641</v>
      </c>
      <c r="E212" s="27">
        <f t="shared" si="15"/>
        <v>104258.64080215761</v>
      </c>
    </row>
    <row r="213" spans="1:5">
      <c r="A213" s="26">
        <v>193</v>
      </c>
      <c r="B213" s="27">
        <f t="shared" ref="B213:B276" si="16">IF(A213&gt;$D$14,"",$D$13)</f>
        <v>1198.2620669103378</v>
      </c>
      <c r="C213" s="27">
        <f t="shared" ref="C213:C276" si="17">IF(A213&gt;$D$14,"",$D$8/12*E212)</f>
        <v>430.06689330890015</v>
      </c>
      <c r="D213" s="27">
        <f t="shared" ref="D213:D276" si="18">IF(A213&gt;$D$14,"",B213-C213)</f>
        <v>768.19517360143766</v>
      </c>
      <c r="E213" s="27">
        <f t="shared" ref="E213:E276" si="19">IF(A213&gt;$D$14,"",E212-D213)</f>
        <v>103490.44562855618</v>
      </c>
    </row>
    <row r="214" spans="1:5">
      <c r="A214" s="26">
        <v>194</v>
      </c>
      <c r="B214" s="27">
        <f t="shared" si="16"/>
        <v>1198.2620669103378</v>
      </c>
      <c r="C214" s="27">
        <f t="shared" si="17"/>
        <v>426.89808821779422</v>
      </c>
      <c r="D214" s="27">
        <f t="shared" si="18"/>
        <v>771.36397869254358</v>
      </c>
      <c r="E214" s="27">
        <f t="shared" si="19"/>
        <v>102719.08164986363</v>
      </c>
    </row>
    <row r="215" spans="1:5">
      <c r="A215" s="26">
        <v>195</v>
      </c>
      <c r="B215" s="27">
        <f t="shared" si="16"/>
        <v>1198.2620669103378</v>
      </c>
      <c r="C215" s="27">
        <f t="shared" si="17"/>
        <v>423.71621180568746</v>
      </c>
      <c r="D215" s="27">
        <f t="shared" si="18"/>
        <v>774.5458551046504</v>
      </c>
      <c r="E215" s="27">
        <f t="shared" si="19"/>
        <v>101944.53579475898</v>
      </c>
    </row>
    <row r="216" spans="1:5">
      <c r="A216" s="26">
        <v>196</v>
      </c>
      <c r="B216" s="27">
        <f t="shared" si="16"/>
        <v>1198.2620669103378</v>
      </c>
      <c r="C216" s="27">
        <f t="shared" si="17"/>
        <v>420.52121015338082</v>
      </c>
      <c r="D216" s="27">
        <f t="shared" si="18"/>
        <v>777.74085675695699</v>
      </c>
      <c r="E216" s="27">
        <f t="shared" si="19"/>
        <v>101166.79493800203</v>
      </c>
    </row>
    <row r="217" spans="1:5">
      <c r="A217" s="26">
        <v>197</v>
      </c>
      <c r="B217" s="27">
        <f t="shared" si="16"/>
        <v>1198.2620669103378</v>
      </c>
      <c r="C217" s="27">
        <f t="shared" si="17"/>
        <v>417.31302911925837</v>
      </c>
      <c r="D217" s="27">
        <f t="shared" si="18"/>
        <v>780.94903779107949</v>
      </c>
      <c r="E217" s="27">
        <f t="shared" si="19"/>
        <v>100385.84590021094</v>
      </c>
    </row>
    <row r="218" spans="1:5">
      <c r="A218" s="26">
        <v>198</v>
      </c>
      <c r="B218" s="27">
        <f t="shared" si="16"/>
        <v>1198.2620669103378</v>
      </c>
      <c r="C218" s="27">
        <f t="shared" si="17"/>
        <v>414.09161433837016</v>
      </c>
      <c r="D218" s="27">
        <f t="shared" si="18"/>
        <v>784.17045257196764</v>
      </c>
      <c r="E218" s="27">
        <f t="shared" si="19"/>
        <v>99601.675447638976</v>
      </c>
    </row>
    <row r="219" spans="1:5">
      <c r="A219" s="26">
        <v>199</v>
      </c>
      <c r="B219" s="27">
        <f t="shared" si="16"/>
        <v>1198.2620669103378</v>
      </c>
      <c r="C219" s="27">
        <f t="shared" si="17"/>
        <v>410.85691122151081</v>
      </c>
      <c r="D219" s="27">
        <f t="shared" si="18"/>
        <v>787.40515568882699</v>
      </c>
      <c r="E219" s="27">
        <f t="shared" si="19"/>
        <v>98814.270291950146</v>
      </c>
    </row>
    <row r="220" spans="1:5">
      <c r="A220" s="26">
        <v>200</v>
      </c>
      <c r="B220" s="27">
        <f t="shared" si="16"/>
        <v>1198.2620669103378</v>
      </c>
      <c r="C220" s="27">
        <f t="shared" si="17"/>
        <v>407.60886495429435</v>
      </c>
      <c r="D220" s="27">
        <f t="shared" si="18"/>
        <v>790.6532019560434</v>
      </c>
      <c r="E220" s="27">
        <f t="shared" si="19"/>
        <v>98023.617089994106</v>
      </c>
    </row>
    <row r="221" spans="1:5">
      <c r="A221" s="26">
        <v>201</v>
      </c>
      <c r="B221" s="27">
        <f t="shared" si="16"/>
        <v>1198.2620669103378</v>
      </c>
      <c r="C221" s="27">
        <f t="shared" si="17"/>
        <v>404.34742049622571</v>
      </c>
      <c r="D221" s="27">
        <f t="shared" si="18"/>
        <v>793.9146464141121</v>
      </c>
      <c r="E221" s="27">
        <f t="shared" si="19"/>
        <v>97229.702443579998</v>
      </c>
    </row>
    <row r="222" spans="1:5">
      <c r="A222" s="26">
        <v>202</v>
      </c>
      <c r="B222" s="27">
        <f t="shared" si="16"/>
        <v>1198.2620669103378</v>
      </c>
      <c r="C222" s="27">
        <f t="shared" si="17"/>
        <v>401.07252257976751</v>
      </c>
      <c r="D222" s="27">
        <f t="shared" si="18"/>
        <v>797.18954433057024</v>
      </c>
      <c r="E222" s="27">
        <f t="shared" si="19"/>
        <v>96432.512899249428</v>
      </c>
    </row>
    <row r="223" spans="1:5">
      <c r="A223" s="26">
        <v>203</v>
      </c>
      <c r="B223" s="27">
        <f t="shared" si="16"/>
        <v>1198.2620669103378</v>
      </c>
      <c r="C223" s="27">
        <f t="shared" si="17"/>
        <v>397.78411570940392</v>
      </c>
      <c r="D223" s="27">
        <f t="shared" si="18"/>
        <v>800.47795120093383</v>
      </c>
      <c r="E223" s="27">
        <f t="shared" si="19"/>
        <v>95632.034948048487</v>
      </c>
    </row>
    <row r="224" spans="1:5">
      <c r="A224" s="26">
        <v>204</v>
      </c>
      <c r="B224" s="27">
        <f t="shared" si="16"/>
        <v>1198.2620669103378</v>
      </c>
      <c r="C224" s="27">
        <f t="shared" si="17"/>
        <v>394.48214416070005</v>
      </c>
      <c r="D224" s="27">
        <f t="shared" si="18"/>
        <v>803.77992274963776</v>
      </c>
      <c r="E224" s="27">
        <f t="shared" si="19"/>
        <v>94828.255025298844</v>
      </c>
    </row>
    <row r="225" spans="1:5">
      <c r="A225" s="26">
        <v>205</v>
      </c>
      <c r="B225" s="27">
        <f t="shared" si="16"/>
        <v>1198.2620669103378</v>
      </c>
      <c r="C225" s="27">
        <f t="shared" si="17"/>
        <v>391.16655197935773</v>
      </c>
      <c r="D225" s="27">
        <f t="shared" si="18"/>
        <v>807.09551493098002</v>
      </c>
      <c r="E225" s="27">
        <f t="shared" si="19"/>
        <v>94021.15951036787</v>
      </c>
    </row>
    <row r="226" spans="1:5">
      <c r="A226" s="26">
        <v>206</v>
      </c>
      <c r="B226" s="27">
        <f t="shared" si="16"/>
        <v>1198.2620669103378</v>
      </c>
      <c r="C226" s="27">
        <f t="shared" si="17"/>
        <v>387.8372829802675</v>
      </c>
      <c r="D226" s="27">
        <f t="shared" si="18"/>
        <v>810.42478393007036</v>
      </c>
      <c r="E226" s="27">
        <f t="shared" si="19"/>
        <v>93210.734726437804</v>
      </c>
    </row>
    <row r="227" spans="1:5">
      <c r="A227" s="26">
        <v>207</v>
      </c>
      <c r="B227" s="27">
        <f t="shared" si="16"/>
        <v>1198.2620669103378</v>
      </c>
      <c r="C227" s="27">
        <f t="shared" si="17"/>
        <v>384.49428074655594</v>
      </c>
      <c r="D227" s="27">
        <f t="shared" si="18"/>
        <v>813.76778616378192</v>
      </c>
      <c r="E227" s="27">
        <f t="shared" si="19"/>
        <v>92396.966940274026</v>
      </c>
    </row>
    <row r="228" spans="1:5">
      <c r="A228" s="26">
        <v>208</v>
      </c>
      <c r="B228" s="27">
        <f t="shared" si="16"/>
        <v>1198.2620669103378</v>
      </c>
      <c r="C228" s="27">
        <f t="shared" si="17"/>
        <v>381.13748862863036</v>
      </c>
      <c r="D228" s="27">
        <f t="shared" si="18"/>
        <v>817.1245782817075</v>
      </c>
      <c r="E228" s="27">
        <f t="shared" si="19"/>
        <v>91579.842361992312</v>
      </c>
    </row>
    <row r="229" spans="1:5">
      <c r="A229" s="26">
        <v>209</v>
      </c>
      <c r="B229" s="27">
        <f t="shared" si="16"/>
        <v>1198.2620669103378</v>
      </c>
      <c r="C229" s="27">
        <f t="shared" si="17"/>
        <v>377.7668497432183</v>
      </c>
      <c r="D229" s="27">
        <f t="shared" si="18"/>
        <v>820.49521716711956</v>
      </c>
      <c r="E229" s="27">
        <f t="shared" si="19"/>
        <v>90759.347144825195</v>
      </c>
    </row>
    <row r="230" spans="1:5">
      <c r="A230" s="26">
        <v>210</v>
      </c>
      <c r="B230" s="27">
        <f t="shared" si="16"/>
        <v>1198.2620669103378</v>
      </c>
      <c r="C230" s="27">
        <f t="shared" si="17"/>
        <v>374.38230697240397</v>
      </c>
      <c r="D230" s="27">
        <f t="shared" si="18"/>
        <v>823.87975993793384</v>
      </c>
      <c r="E230" s="27">
        <f t="shared" si="19"/>
        <v>89935.467384887263</v>
      </c>
    </row>
    <row r="231" spans="1:5">
      <c r="A231" s="26">
        <v>211</v>
      </c>
      <c r="B231" s="27">
        <f t="shared" si="16"/>
        <v>1198.2620669103378</v>
      </c>
      <c r="C231" s="27">
        <f t="shared" si="17"/>
        <v>370.98380296265998</v>
      </c>
      <c r="D231" s="27">
        <f t="shared" si="18"/>
        <v>827.27826394767783</v>
      </c>
      <c r="E231" s="27">
        <f t="shared" si="19"/>
        <v>89108.189120939584</v>
      </c>
    </row>
    <row r="232" spans="1:5">
      <c r="A232" s="26">
        <v>212</v>
      </c>
      <c r="B232" s="27">
        <f t="shared" si="16"/>
        <v>1198.2620669103378</v>
      </c>
      <c r="C232" s="27">
        <f t="shared" si="17"/>
        <v>367.57128012387579</v>
      </c>
      <c r="D232" s="27">
        <f t="shared" si="18"/>
        <v>830.69078678646201</v>
      </c>
      <c r="E232" s="27">
        <f t="shared" si="19"/>
        <v>88277.498334153119</v>
      </c>
    </row>
    <row r="233" spans="1:5">
      <c r="A233" s="26">
        <v>213</v>
      </c>
      <c r="B233" s="27">
        <f t="shared" si="16"/>
        <v>1198.2620669103378</v>
      </c>
      <c r="C233" s="27">
        <f t="shared" si="17"/>
        <v>364.14468062838165</v>
      </c>
      <c r="D233" s="27">
        <f t="shared" si="18"/>
        <v>834.11738628195621</v>
      </c>
      <c r="E233" s="27">
        <f t="shared" si="19"/>
        <v>87443.380947871163</v>
      </c>
    </row>
    <row r="234" spans="1:5">
      <c r="A234" s="26">
        <v>214</v>
      </c>
      <c r="B234" s="27">
        <f t="shared" si="16"/>
        <v>1198.2620669103378</v>
      </c>
      <c r="C234" s="27">
        <f t="shared" si="17"/>
        <v>360.70394640996858</v>
      </c>
      <c r="D234" s="27">
        <f t="shared" si="18"/>
        <v>837.55812050036923</v>
      </c>
      <c r="E234" s="27">
        <f t="shared" si="19"/>
        <v>86605.822827370794</v>
      </c>
    </row>
    <row r="235" spans="1:5">
      <c r="A235" s="26">
        <v>215</v>
      </c>
      <c r="B235" s="27">
        <f t="shared" si="16"/>
        <v>1198.2620669103378</v>
      </c>
      <c r="C235" s="27">
        <f t="shared" si="17"/>
        <v>357.24901916290452</v>
      </c>
      <c r="D235" s="27">
        <f t="shared" si="18"/>
        <v>841.01304774743335</v>
      </c>
      <c r="E235" s="27">
        <f t="shared" si="19"/>
        <v>85764.809779623363</v>
      </c>
    </row>
    <row r="236" spans="1:5">
      <c r="A236" s="26">
        <v>216</v>
      </c>
      <c r="B236" s="27">
        <f t="shared" si="16"/>
        <v>1198.2620669103378</v>
      </c>
      <c r="C236" s="27">
        <f t="shared" si="17"/>
        <v>353.77984034094641</v>
      </c>
      <c r="D236" s="27">
        <f t="shared" si="18"/>
        <v>844.4822265693914</v>
      </c>
      <c r="E236" s="27">
        <f t="shared" si="19"/>
        <v>84920.327553053969</v>
      </c>
    </row>
    <row r="237" spans="1:5">
      <c r="A237" s="26">
        <v>217</v>
      </c>
      <c r="B237" s="27">
        <f t="shared" si="16"/>
        <v>1198.2620669103378</v>
      </c>
      <c r="C237" s="27">
        <f t="shared" si="17"/>
        <v>350.29635115634761</v>
      </c>
      <c r="D237" s="27">
        <f t="shared" si="18"/>
        <v>847.96571575399025</v>
      </c>
      <c r="E237" s="27">
        <f t="shared" si="19"/>
        <v>84072.361837299977</v>
      </c>
    </row>
    <row r="238" spans="1:5">
      <c r="A238" s="26">
        <v>218</v>
      </c>
      <c r="B238" s="27">
        <f t="shared" si="16"/>
        <v>1198.2620669103378</v>
      </c>
      <c r="C238" s="27">
        <f t="shared" si="17"/>
        <v>346.79849257886241</v>
      </c>
      <c r="D238" s="27">
        <f t="shared" si="18"/>
        <v>851.46357433147546</v>
      </c>
      <c r="E238" s="27">
        <f t="shared" si="19"/>
        <v>83220.898262968505</v>
      </c>
    </row>
    <row r="239" spans="1:5">
      <c r="A239" s="26">
        <v>219</v>
      </c>
      <c r="B239" s="27">
        <f t="shared" si="16"/>
        <v>1198.2620669103378</v>
      </c>
      <c r="C239" s="27">
        <f t="shared" si="17"/>
        <v>343.28620533474509</v>
      </c>
      <c r="D239" s="27">
        <f t="shared" si="18"/>
        <v>854.97586157559272</v>
      </c>
      <c r="E239" s="27">
        <f t="shared" si="19"/>
        <v>82365.92240139292</v>
      </c>
    </row>
    <row r="240" spans="1:5">
      <c r="A240" s="26">
        <v>220</v>
      </c>
      <c r="B240" s="27">
        <f t="shared" si="16"/>
        <v>1198.2620669103378</v>
      </c>
      <c r="C240" s="27">
        <f t="shared" si="17"/>
        <v>339.75942990574583</v>
      </c>
      <c r="D240" s="27">
        <f t="shared" si="18"/>
        <v>858.50263700459197</v>
      </c>
      <c r="E240" s="27">
        <f t="shared" si="19"/>
        <v>81507.419764388324</v>
      </c>
    </row>
    <row r="241" spans="1:5">
      <c r="A241" s="26">
        <v>221</v>
      </c>
      <c r="B241" s="27">
        <f t="shared" si="16"/>
        <v>1198.2620669103378</v>
      </c>
      <c r="C241" s="27">
        <f t="shared" si="17"/>
        <v>336.21810652810183</v>
      </c>
      <c r="D241" s="27">
        <f t="shared" si="18"/>
        <v>862.04396038223604</v>
      </c>
      <c r="E241" s="27">
        <f t="shared" si="19"/>
        <v>80645.375804006093</v>
      </c>
    </row>
    <row r="242" spans="1:5">
      <c r="A242" s="26">
        <v>222</v>
      </c>
      <c r="B242" s="27">
        <f t="shared" si="16"/>
        <v>1198.2620669103378</v>
      </c>
      <c r="C242" s="27">
        <f t="shared" si="17"/>
        <v>332.66217519152514</v>
      </c>
      <c r="D242" s="27">
        <f t="shared" si="18"/>
        <v>865.59989171881261</v>
      </c>
      <c r="E242" s="27">
        <f t="shared" si="19"/>
        <v>79779.775912287281</v>
      </c>
    </row>
    <row r="243" spans="1:5">
      <c r="A243" s="26">
        <v>223</v>
      </c>
      <c r="B243" s="27">
        <f t="shared" si="16"/>
        <v>1198.2620669103378</v>
      </c>
      <c r="C243" s="27">
        <f t="shared" si="17"/>
        <v>329.09157563818508</v>
      </c>
      <c r="D243" s="27">
        <f t="shared" si="18"/>
        <v>869.17049127215273</v>
      </c>
      <c r="E243" s="27">
        <f t="shared" si="19"/>
        <v>78910.605421015134</v>
      </c>
    </row>
    <row r="244" spans="1:5">
      <c r="A244" s="26">
        <v>224</v>
      </c>
      <c r="B244" s="27">
        <f t="shared" si="16"/>
        <v>1198.2620669103378</v>
      </c>
      <c r="C244" s="27">
        <f t="shared" si="17"/>
        <v>325.50624736168743</v>
      </c>
      <c r="D244" s="27">
        <f t="shared" si="18"/>
        <v>872.75581954865038</v>
      </c>
      <c r="E244" s="27">
        <f t="shared" si="19"/>
        <v>78037.849601466485</v>
      </c>
    </row>
    <row r="245" spans="1:5">
      <c r="A245" s="26">
        <v>225</v>
      </c>
      <c r="B245" s="27">
        <f t="shared" si="16"/>
        <v>1198.2620669103378</v>
      </c>
      <c r="C245" s="27">
        <f t="shared" si="17"/>
        <v>321.90612960604926</v>
      </c>
      <c r="D245" s="27">
        <f t="shared" si="18"/>
        <v>876.35593730428855</v>
      </c>
      <c r="E245" s="27">
        <f t="shared" si="19"/>
        <v>77161.49366416219</v>
      </c>
    </row>
    <row r="246" spans="1:5">
      <c r="A246" s="26">
        <v>226</v>
      </c>
      <c r="B246" s="27">
        <f t="shared" si="16"/>
        <v>1198.2620669103378</v>
      </c>
      <c r="C246" s="27">
        <f t="shared" si="17"/>
        <v>318.29116136466905</v>
      </c>
      <c r="D246" s="27">
        <f t="shared" si="18"/>
        <v>879.97090554566876</v>
      </c>
      <c r="E246" s="27">
        <f t="shared" si="19"/>
        <v>76281.522758616527</v>
      </c>
    </row>
    <row r="247" spans="1:5">
      <c r="A247" s="26">
        <v>227</v>
      </c>
      <c r="B247" s="27">
        <f t="shared" si="16"/>
        <v>1198.2620669103378</v>
      </c>
      <c r="C247" s="27">
        <f t="shared" si="17"/>
        <v>314.6612813792932</v>
      </c>
      <c r="D247" s="27">
        <f t="shared" si="18"/>
        <v>883.60078553104461</v>
      </c>
      <c r="E247" s="27">
        <f t="shared" si="19"/>
        <v>75397.921973085482</v>
      </c>
    </row>
    <row r="248" spans="1:5">
      <c r="A248" s="26">
        <v>228</v>
      </c>
      <c r="B248" s="27">
        <f t="shared" si="16"/>
        <v>1198.2620669103378</v>
      </c>
      <c r="C248" s="27">
        <f t="shared" si="17"/>
        <v>311.01642813897763</v>
      </c>
      <c r="D248" s="27">
        <f t="shared" si="18"/>
        <v>887.24563877136018</v>
      </c>
      <c r="E248" s="27">
        <f t="shared" si="19"/>
        <v>74510.676334314121</v>
      </c>
    </row>
    <row r="249" spans="1:5">
      <c r="A249" s="26">
        <v>229</v>
      </c>
      <c r="B249" s="27">
        <f t="shared" si="16"/>
        <v>1198.2620669103378</v>
      </c>
      <c r="C249" s="27">
        <f t="shared" si="17"/>
        <v>307.35653987904578</v>
      </c>
      <c r="D249" s="27">
        <f t="shared" si="18"/>
        <v>890.90552703129197</v>
      </c>
      <c r="E249" s="27">
        <f t="shared" si="19"/>
        <v>73619.770807282825</v>
      </c>
    </row>
    <row r="250" spans="1:5">
      <c r="A250" s="26">
        <v>230</v>
      </c>
      <c r="B250" s="27">
        <f t="shared" si="16"/>
        <v>1198.2620669103378</v>
      </c>
      <c r="C250" s="27">
        <f t="shared" si="17"/>
        <v>303.68155458004168</v>
      </c>
      <c r="D250" s="27">
        <f t="shared" si="18"/>
        <v>894.58051233029619</v>
      </c>
      <c r="E250" s="27">
        <f t="shared" si="19"/>
        <v>72725.190294952525</v>
      </c>
    </row>
    <row r="251" spans="1:5">
      <c r="A251" s="26">
        <v>231</v>
      </c>
      <c r="B251" s="27">
        <f t="shared" si="16"/>
        <v>1198.2620669103378</v>
      </c>
      <c r="C251" s="27">
        <f t="shared" si="17"/>
        <v>299.99140996667916</v>
      </c>
      <c r="D251" s="27">
        <f t="shared" si="18"/>
        <v>898.27065694365865</v>
      </c>
      <c r="E251" s="27">
        <f t="shared" si="19"/>
        <v>71826.919638008869</v>
      </c>
    </row>
    <row r="252" spans="1:5">
      <c r="A252" s="26">
        <v>232</v>
      </c>
      <c r="B252" s="27">
        <f t="shared" si="16"/>
        <v>1198.2620669103378</v>
      </c>
      <c r="C252" s="27">
        <f t="shared" si="17"/>
        <v>296.2860435067866</v>
      </c>
      <c r="D252" s="27">
        <f t="shared" si="18"/>
        <v>901.97602340355115</v>
      </c>
      <c r="E252" s="27">
        <f t="shared" si="19"/>
        <v>70924.943614605319</v>
      </c>
    </row>
    <row r="253" spans="1:5">
      <c r="A253" s="26">
        <v>233</v>
      </c>
      <c r="B253" s="27">
        <f t="shared" si="16"/>
        <v>1198.2620669103378</v>
      </c>
      <c r="C253" s="27">
        <f t="shared" si="17"/>
        <v>292.56539241024694</v>
      </c>
      <c r="D253" s="27">
        <f t="shared" si="18"/>
        <v>905.69667450009092</v>
      </c>
      <c r="E253" s="27">
        <f t="shared" si="19"/>
        <v>70019.246940105222</v>
      </c>
    </row>
    <row r="254" spans="1:5">
      <c r="A254" s="26">
        <v>234</v>
      </c>
      <c r="B254" s="27">
        <f t="shared" si="16"/>
        <v>1198.2620669103378</v>
      </c>
      <c r="C254" s="27">
        <f t="shared" si="17"/>
        <v>288.82939362793405</v>
      </c>
      <c r="D254" s="27">
        <f t="shared" si="18"/>
        <v>909.43267328240381</v>
      </c>
      <c r="E254" s="27">
        <f t="shared" si="19"/>
        <v>69109.814266822825</v>
      </c>
    </row>
    <row r="255" spans="1:5">
      <c r="A255" s="26">
        <v>235</v>
      </c>
      <c r="B255" s="27">
        <f t="shared" si="16"/>
        <v>1198.2620669103378</v>
      </c>
      <c r="C255" s="27">
        <f t="shared" si="17"/>
        <v>285.07798385064416</v>
      </c>
      <c r="D255" s="27">
        <f t="shared" si="18"/>
        <v>913.18408305969365</v>
      </c>
      <c r="E255" s="27">
        <f t="shared" si="19"/>
        <v>68196.630183763133</v>
      </c>
    </row>
    <row r="256" spans="1:5">
      <c r="A256" s="26">
        <v>236</v>
      </c>
      <c r="B256" s="27">
        <f t="shared" si="16"/>
        <v>1198.2620669103378</v>
      </c>
      <c r="C256" s="27">
        <f t="shared" si="17"/>
        <v>281.31109950802295</v>
      </c>
      <c r="D256" s="27">
        <f t="shared" si="18"/>
        <v>916.95096740231486</v>
      </c>
      <c r="E256" s="27">
        <f t="shared" si="19"/>
        <v>67279.679216360819</v>
      </c>
    </row>
    <row r="257" spans="1:5">
      <c r="A257" s="26">
        <v>237</v>
      </c>
      <c r="B257" s="27">
        <f t="shared" si="16"/>
        <v>1198.2620669103378</v>
      </c>
      <c r="C257" s="27">
        <f t="shared" si="17"/>
        <v>277.52867676748838</v>
      </c>
      <c r="D257" s="27">
        <f t="shared" si="18"/>
        <v>920.73339014284943</v>
      </c>
      <c r="E257" s="27">
        <f t="shared" si="19"/>
        <v>66358.945826217969</v>
      </c>
    </row>
    <row r="258" spans="1:5">
      <c r="A258" s="26">
        <v>238</v>
      </c>
      <c r="B258" s="27">
        <f t="shared" si="16"/>
        <v>1198.2620669103378</v>
      </c>
      <c r="C258" s="27">
        <f t="shared" si="17"/>
        <v>273.73065153314911</v>
      </c>
      <c r="D258" s="27">
        <f t="shared" si="18"/>
        <v>924.53141537718875</v>
      </c>
      <c r="E258" s="27">
        <f t="shared" si="19"/>
        <v>65434.414410840778</v>
      </c>
    </row>
    <row r="259" spans="1:5">
      <c r="A259" s="26">
        <v>239</v>
      </c>
      <c r="B259" s="27">
        <f t="shared" si="16"/>
        <v>1198.2620669103378</v>
      </c>
      <c r="C259" s="27">
        <f t="shared" si="17"/>
        <v>269.9169594447182</v>
      </c>
      <c r="D259" s="27">
        <f t="shared" si="18"/>
        <v>928.34510746561955</v>
      </c>
      <c r="E259" s="27">
        <f t="shared" si="19"/>
        <v>64506.06930337516</v>
      </c>
    </row>
    <row r="260" spans="1:5">
      <c r="A260" s="26">
        <v>240</v>
      </c>
      <c r="B260" s="27">
        <f t="shared" si="16"/>
        <v>1198.2620669103378</v>
      </c>
      <c r="C260" s="27">
        <f t="shared" si="17"/>
        <v>266.08753587642252</v>
      </c>
      <c r="D260" s="27">
        <f t="shared" si="18"/>
        <v>932.17453103391529</v>
      </c>
      <c r="E260" s="27">
        <f t="shared" si="19"/>
        <v>63573.894772341242</v>
      </c>
    </row>
    <row r="261" spans="1:5">
      <c r="A261" s="26">
        <v>241</v>
      </c>
      <c r="B261" s="27">
        <f t="shared" si="16"/>
        <v>1198.2620669103378</v>
      </c>
      <c r="C261" s="27">
        <f t="shared" si="17"/>
        <v>262.24231593590764</v>
      </c>
      <c r="D261" s="27">
        <f t="shared" si="18"/>
        <v>936.01975097443017</v>
      </c>
      <c r="E261" s="27">
        <f t="shared" si="19"/>
        <v>62637.87502136681</v>
      </c>
    </row>
    <row r="262" spans="1:5">
      <c r="A262" s="26">
        <v>242</v>
      </c>
      <c r="B262" s="27">
        <f t="shared" si="16"/>
        <v>1198.2620669103378</v>
      </c>
      <c r="C262" s="27">
        <f t="shared" si="17"/>
        <v>258.38123446313813</v>
      </c>
      <c r="D262" s="27">
        <f t="shared" si="18"/>
        <v>939.88083244719974</v>
      </c>
      <c r="E262" s="27">
        <f t="shared" si="19"/>
        <v>61697.994188919612</v>
      </c>
    </row>
    <row r="263" spans="1:5">
      <c r="A263" s="26">
        <v>243</v>
      </c>
      <c r="B263" s="27">
        <f t="shared" si="16"/>
        <v>1198.2620669103378</v>
      </c>
      <c r="C263" s="27">
        <f t="shared" si="17"/>
        <v>254.50422602929342</v>
      </c>
      <c r="D263" s="27">
        <f t="shared" si="18"/>
        <v>943.75784088104433</v>
      </c>
      <c r="E263" s="27">
        <f t="shared" si="19"/>
        <v>60754.236348038568</v>
      </c>
    </row>
    <row r="264" spans="1:5">
      <c r="A264" s="26">
        <v>244</v>
      </c>
      <c r="B264" s="27">
        <f t="shared" si="16"/>
        <v>1198.2620669103378</v>
      </c>
      <c r="C264" s="27">
        <f t="shared" si="17"/>
        <v>250.6112249356591</v>
      </c>
      <c r="D264" s="27">
        <f t="shared" si="18"/>
        <v>947.65084197467877</v>
      </c>
      <c r="E264" s="27">
        <f t="shared" si="19"/>
        <v>59806.585506063886</v>
      </c>
    </row>
    <row r="265" spans="1:5">
      <c r="A265" s="26">
        <v>245</v>
      </c>
      <c r="B265" s="27">
        <f t="shared" si="16"/>
        <v>1198.2620669103378</v>
      </c>
      <c r="C265" s="27">
        <f t="shared" si="17"/>
        <v>246.70216521251353</v>
      </c>
      <c r="D265" s="27">
        <f t="shared" si="18"/>
        <v>951.55990169782422</v>
      </c>
      <c r="E265" s="27">
        <f t="shared" si="19"/>
        <v>58855.025604366063</v>
      </c>
    </row>
    <row r="266" spans="1:5">
      <c r="A266" s="26">
        <v>246</v>
      </c>
      <c r="B266" s="27">
        <f t="shared" si="16"/>
        <v>1198.2620669103378</v>
      </c>
      <c r="C266" s="27">
        <f t="shared" si="17"/>
        <v>242.77698061801001</v>
      </c>
      <c r="D266" s="27">
        <f t="shared" si="18"/>
        <v>955.48508629232776</v>
      </c>
      <c r="E266" s="27">
        <f t="shared" si="19"/>
        <v>57899.540518073736</v>
      </c>
    </row>
    <row r="267" spans="1:5">
      <c r="A267" s="26">
        <v>247</v>
      </c>
      <c r="B267" s="27">
        <f t="shared" si="16"/>
        <v>1198.2620669103378</v>
      </c>
      <c r="C267" s="27">
        <f t="shared" si="17"/>
        <v>238.83560463705416</v>
      </c>
      <c r="D267" s="27">
        <f t="shared" si="18"/>
        <v>959.42646227328362</v>
      </c>
      <c r="E267" s="27">
        <f t="shared" si="19"/>
        <v>56940.114055800455</v>
      </c>
    </row>
    <row r="268" spans="1:5">
      <c r="A268" s="26">
        <v>248</v>
      </c>
      <c r="B268" s="27">
        <f t="shared" si="16"/>
        <v>1198.2620669103378</v>
      </c>
      <c r="C268" s="27">
        <f t="shared" si="17"/>
        <v>234.87797048017688</v>
      </c>
      <c r="D268" s="27">
        <f t="shared" si="18"/>
        <v>963.38409643016098</v>
      </c>
      <c r="E268" s="27">
        <f t="shared" si="19"/>
        <v>55976.729959370292</v>
      </c>
    </row>
    <row r="269" spans="1:5">
      <c r="A269" s="26">
        <v>249</v>
      </c>
      <c r="B269" s="27">
        <f t="shared" si="16"/>
        <v>1198.2620669103378</v>
      </c>
      <c r="C269" s="27">
        <f t="shared" si="17"/>
        <v>230.90401108240246</v>
      </c>
      <c r="D269" s="27">
        <f t="shared" si="18"/>
        <v>967.35805582793535</v>
      </c>
      <c r="E269" s="27">
        <f t="shared" si="19"/>
        <v>55009.371903542356</v>
      </c>
    </row>
    <row r="270" spans="1:5">
      <c r="A270" s="26">
        <v>250</v>
      </c>
      <c r="B270" s="27">
        <f t="shared" si="16"/>
        <v>1198.2620669103378</v>
      </c>
      <c r="C270" s="27">
        <f t="shared" si="17"/>
        <v>226.91365910211223</v>
      </c>
      <c r="D270" s="27">
        <f t="shared" si="18"/>
        <v>971.3484078082256</v>
      </c>
      <c r="E270" s="27">
        <f t="shared" si="19"/>
        <v>54038.023495734131</v>
      </c>
    </row>
    <row r="271" spans="1:5">
      <c r="A271" s="26">
        <v>251</v>
      </c>
      <c r="B271" s="27">
        <f t="shared" si="16"/>
        <v>1198.2620669103378</v>
      </c>
      <c r="C271" s="27">
        <f t="shared" si="17"/>
        <v>222.9068469199033</v>
      </c>
      <c r="D271" s="27">
        <f t="shared" si="18"/>
        <v>975.35521999043453</v>
      </c>
      <c r="E271" s="27">
        <f t="shared" si="19"/>
        <v>53062.668275743694</v>
      </c>
    </row>
    <row r="272" spans="1:5">
      <c r="A272" s="26">
        <v>252</v>
      </c>
      <c r="B272" s="27">
        <f t="shared" si="16"/>
        <v>1198.2620669103378</v>
      </c>
      <c r="C272" s="27">
        <f t="shared" si="17"/>
        <v>218.88350663744274</v>
      </c>
      <c r="D272" s="27">
        <f t="shared" si="18"/>
        <v>979.37856027289513</v>
      </c>
      <c r="E272" s="27">
        <f t="shared" si="19"/>
        <v>52083.289715470797</v>
      </c>
    </row>
    <row r="273" spans="1:5">
      <c r="A273" s="26">
        <v>253</v>
      </c>
      <c r="B273" s="27">
        <f t="shared" si="16"/>
        <v>1198.2620669103378</v>
      </c>
      <c r="C273" s="27">
        <f t="shared" si="17"/>
        <v>214.84357007631704</v>
      </c>
      <c r="D273" s="27">
        <f t="shared" si="18"/>
        <v>983.41849683402074</v>
      </c>
      <c r="E273" s="27">
        <f t="shared" si="19"/>
        <v>51099.871218636777</v>
      </c>
    </row>
    <row r="274" spans="1:5">
      <c r="A274" s="26">
        <v>254</v>
      </c>
      <c r="B274" s="27">
        <f t="shared" si="16"/>
        <v>1198.2620669103378</v>
      </c>
      <c r="C274" s="27">
        <f t="shared" si="17"/>
        <v>210.78696877687671</v>
      </c>
      <c r="D274" s="27">
        <f t="shared" si="18"/>
        <v>987.47509813346107</v>
      </c>
      <c r="E274" s="27">
        <f t="shared" si="19"/>
        <v>50112.396120503319</v>
      </c>
    </row>
    <row r="275" spans="1:5">
      <c r="A275" s="26">
        <v>255</v>
      </c>
      <c r="B275" s="27">
        <f t="shared" si="16"/>
        <v>1198.2620669103378</v>
      </c>
      <c r="C275" s="27">
        <f t="shared" si="17"/>
        <v>206.71363399707622</v>
      </c>
      <c r="D275" s="27">
        <f t="shared" si="18"/>
        <v>991.54843291326165</v>
      </c>
      <c r="E275" s="27">
        <f t="shared" si="19"/>
        <v>49120.84768759006</v>
      </c>
    </row>
    <row r="276" spans="1:5">
      <c r="A276" s="26">
        <v>256</v>
      </c>
      <c r="B276" s="27">
        <f t="shared" si="16"/>
        <v>1198.2620669103378</v>
      </c>
      <c r="C276" s="27">
        <f t="shared" si="17"/>
        <v>202.623496711309</v>
      </c>
      <c r="D276" s="27">
        <f t="shared" si="18"/>
        <v>995.63857019902878</v>
      </c>
      <c r="E276" s="27">
        <f t="shared" si="19"/>
        <v>48125.20911739103</v>
      </c>
    </row>
    <row r="277" spans="1:5">
      <c r="A277" s="26">
        <v>257</v>
      </c>
      <c r="B277" s="27">
        <f t="shared" ref="B277:B340" si="20">IF(A277&gt;$D$14,"",$D$13)</f>
        <v>1198.2620669103378</v>
      </c>
      <c r="C277" s="27">
        <f t="shared" ref="C277:C340" si="21">IF(A277&gt;$D$14,"",$D$8/12*E276)</f>
        <v>198.516487609238</v>
      </c>
      <c r="D277" s="27">
        <f t="shared" ref="D277:D340" si="22">IF(A277&gt;$D$14,"",B277-C277)</f>
        <v>999.74557930109984</v>
      </c>
      <c r="E277" s="27">
        <f t="shared" ref="E277:E340" si="23">IF(A277&gt;$D$14,"",E276-D277)</f>
        <v>47125.463538089927</v>
      </c>
    </row>
    <row r="278" spans="1:5">
      <c r="A278" s="26">
        <v>258</v>
      </c>
      <c r="B278" s="27">
        <f t="shared" si="20"/>
        <v>1198.2620669103378</v>
      </c>
      <c r="C278" s="27">
        <f t="shared" si="21"/>
        <v>194.39253709462096</v>
      </c>
      <c r="D278" s="27">
        <f t="shared" si="22"/>
        <v>1003.8695298157169</v>
      </c>
      <c r="E278" s="27">
        <f t="shared" si="23"/>
        <v>46121.594008274209</v>
      </c>
    </row>
    <row r="279" spans="1:5">
      <c r="A279" s="26">
        <v>259</v>
      </c>
      <c r="B279" s="27">
        <f t="shared" si="20"/>
        <v>1198.2620669103378</v>
      </c>
      <c r="C279" s="27">
        <f t="shared" si="21"/>
        <v>190.25157528413112</v>
      </c>
      <c r="D279" s="27">
        <f t="shared" si="22"/>
        <v>1008.0104916262067</v>
      </c>
      <c r="E279" s="27">
        <f t="shared" si="23"/>
        <v>45113.583516648003</v>
      </c>
    </row>
    <row r="280" spans="1:5">
      <c r="A280" s="26">
        <v>260</v>
      </c>
      <c r="B280" s="27">
        <f t="shared" si="20"/>
        <v>1198.2620669103378</v>
      </c>
      <c r="C280" s="27">
        <f t="shared" si="21"/>
        <v>186.09353200617301</v>
      </c>
      <c r="D280" s="27">
        <f t="shared" si="22"/>
        <v>1012.1685349041647</v>
      </c>
      <c r="E280" s="27">
        <f t="shared" si="23"/>
        <v>44101.414981743837</v>
      </c>
    </row>
    <row r="281" spans="1:5">
      <c r="A281" s="26">
        <v>261</v>
      </c>
      <c r="B281" s="27">
        <f t="shared" si="20"/>
        <v>1198.2620669103378</v>
      </c>
      <c r="C281" s="27">
        <f t="shared" si="21"/>
        <v>181.91833679969335</v>
      </c>
      <c r="D281" s="27">
        <f t="shared" si="22"/>
        <v>1016.3437301106444</v>
      </c>
      <c r="E281" s="27">
        <f t="shared" si="23"/>
        <v>43085.071251633191</v>
      </c>
    </row>
    <row r="282" spans="1:5">
      <c r="A282" s="26">
        <v>262</v>
      </c>
      <c r="B282" s="27">
        <f t="shared" si="20"/>
        <v>1198.2620669103378</v>
      </c>
      <c r="C282" s="27">
        <f t="shared" si="21"/>
        <v>177.72591891298691</v>
      </c>
      <c r="D282" s="27">
        <f t="shared" si="22"/>
        <v>1020.5361479973509</v>
      </c>
      <c r="E282" s="27">
        <f t="shared" si="23"/>
        <v>42064.535103635841</v>
      </c>
    </row>
    <row r="283" spans="1:5">
      <c r="A283" s="26">
        <v>263</v>
      </c>
      <c r="B283" s="27">
        <f t="shared" si="20"/>
        <v>1198.2620669103378</v>
      </c>
      <c r="C283" s="27">
        <f t="shared" si="21"/>
        <v>173.51620730249786</v>
      </c>
      <c r="D283" s="27">
        <f t="shared" si="22"/>
        <v>1024.74585960784</v>
      </c>
      <c r="E283" s="27">
        <f t="shared" si="23"/>
        <v>41039.789244027997</v>
      </c>
    </row>
    <row r="284" spans="1:5">
      <c r="A284" s="26">
        <v>264</v>
      </c>
      <c r="B284" s="27">
        <f t="shared" si="20"/>
        <v>1198.2620669103378</v>
      </c>
      <c r="C284" s="27">
        <f t="shared" si="21"/>
        <v>169.28913063161551</v>
      </c>
      <c r="D284" s="27">
        <f t="shared" si="22"/>
        <v>1028.9729362787223</v>
      </c>
      <c r="E284" s="27">
        <f t="shared" si="23"/>
        <v>40010.816307749272</v>
      </c>
    </row>
    <row r="285" spans="1:5">
      <c r="A285" s="26">
        <v>265</v>
      </c>
      <c r="B285" s="27">
        <f t="shared" si="20"/>
        <v>1198.2620669103378</v>
      </c>
      <c r="C285" s="27">
        <f t="shared" si="21"/>
        <v>165.04461726946576</v>
      </c>
      <c r="D285" s="27">
        <f t="shared" si="22"/>
        <v>1033.217449640872</v>
      </c>
      <c r="E285" s="27">
        <f t="shared" si="23"/>
        <v>38977.598858108402</v>
      </c>
    </row>
    <row r="286" spans="1:5">
      <c r="A286" s="26">
        <v>266</v>
      </c>
      <c r="B286" s="27">
        <f t="shared" si="20"/>
        <v>1198.2620669103378</v>
      </c>
      <c r="C286" s="27">
        <f t="shared" si="21"/>
        <v>160.78259528969716</v>
      </c>
      <c r="D286" s="27">
        <f t="shared" si="22"/>
        <v>1037.4794716206407</v>
      </c>
      <c r="E286" s="27">
        <f t="shared" si="23"/>
        <v>37940.119386487764</v>
      </c>
    </row>
    <row r="287" spans="1:5">
      <c r="A287" s="26">
        <v>267</v>
      </c>
      <c r="B287" s="27">
        <f t="shared" si="20"/>
        <v>1198.2620669103378</v>
      </c>
      <c r="C287" s="27">
        <f t="shared" si="21"/>
        <v>156.50299246926204</v>
      </c>
      <c r="D287" s="27">
        <f t="shared" si="22"/>
        <v>1041.7590744410759</v>
      </c>
      <c r="E287" s="27">
        <f t="shared" si="23"/>
        <v>36898.360312046687</v>
      </c>
    </row>
    <row r="288" spans="1:5">
      <c r="A288" s="26">
        <v>268</v>
      </c>
      <c r="B288" s="27">
        <f t="shared" si="20"/>
        <v>1198.2620669103378</v>
      </c>
      <c r="C288" s="27">
        <f t="shared" si="21"/>
        <v>152.20573628719259</v>
      </c>
      <c r="D288" s="27">
        <f t="shared" si="22"/>
        <v>1046.0563306231452</v>
      </c>
      <c r="E288" s="27">
        <f t="shared" si="23"/>
        <v>35852.303981423538</v>
      </c>
    </row>
    <row r="289" spans="1:5">
      <c r="A289" s="26">
        <v>269</v>
      </c>
      <c r="B289" s="27">
        <f t="shared" si="20"/>
        <v>1198.2620669103378</v>
      </c>
      <c r="C289" s="27">
        <f t="shared" si="21"/>
        <v>147.8907539233721</v>
      </c>
      <c r="D289" s="27">
        <f t="shared" si="22"/>
        <v>1050.3713129869657</v>
      </c>
      <c r="E289" s="27">
        <f t="shared" si="23"/>
        <v>34801.932668436573</v>
      </c>
    </row>
    <row r="290" spans="1:5">
      <c r="A290" s="26">
        <v>270</v>
      </c>
      <c r="B290" s="27">
        <f t="shared" si="20"/>
        <v>1198.2620669103378</v>
      </c>
      <c r="C290" s="27">
        <f t="shared" si="21"/>
        <v>143.55797225730086</v>
      </c>
      <c r="D290" s="27">
        <f t="shared" si="22"/>
        <v>1054.7040946530369</v>
      </c>
      <c r="E290" s="27">
        <f t="shared" si="23"/>
        <v>33747.228573783534</v>
      </c>
    </row>
    <row r="291" spans="1:5">
      <c r="A291" s="26">
        <v>271</v>
      </c>
      <c r="B291" s="27">
        <f t="shared" si="20"/>
        <v>1198.2620669103378</v>
      </c>
      <c r="C291" s="27">
        <f t="shared" si="21"/>
        <v>139.2073178668571</v>
      </c>
      <c r="D291" s="27">
        <f t="shared" si="22"/>
        <v>1059.0547490434808</v>
      </c>
      <c r="E291" s="27">
        <f t="shared" si="23"/>
        <v>32688.173824740054</v>
      </c>
    </row>
    <row r="292" spans="1:5">
      <c r="A292" s="26">
        <v>272</v>
      </c>
      <c r="B292" s="27">
        <f t="shared" si="20"/>
        <v>1198.2620669103378</v>
      </c>
      <c r="C292" s="27">
        <f t="shared" si="21"/>
        <v>134.83871702705272</v>
      </c>
      <c r="D292" s="27">
        <f t="shared" si="22"/>
        <v>1063.423349883285</v>
      </c>
      <c r="E292" s="27">
        <f t="shared" si="23"/>
        <v>31624.75047485677</v>
      </c>
    </row>
    <row r="293" spans="1:5">
      <c r="A293" s="26">
        <v>273</v>
      </c>
      <c r="B293" s="27">
        <f t="shared" si="20"/>
        <v>1198.2620669103378</v>
      </c>
      <c r="C293" s="27">
        <f t="shared" si="21"/>
        <v>130.45209570878419</v>
      </c>
      <c r="D293" s="27">
        <f t="shared" si="22"/>
        <v>1067.8099712015537</v>
      </c>
      <c r="E293" s="27">
        <f t="shared" si="23"/>
        <v>30556.940503655216</v>
      </c>
    </row>
    <row r="294" spans="1:5">
      <c r="A294" s="26">
        <v>274</v>
      </c>
      <c r="B294" s="27">
        <f t="shared" si="20"/>
        <v>1198.2620669103378</v>
      </c>
      <c r="C294" s="27">
        <f t="shared" si="21"/>
        <v>126.04737957757777</v>
      </c>
      <c r="D294" s="27">
        <f t="shared" si="22"/>
        <v>1072.2146873327601</v>
      </c>
      <c r="E294" s="27">
        <f t="shared" si="23"/>
        <v>29484.725816322454</v>
      </c>
    </row>
    <row r="295" spans="1:5">
      <c r="A295" s="26">
        <v>275</v>
      </c>
      <c r="B295" s="27">
        <f t="shared" si="20"/>
        <v>1198.2620669103378</v>
      </c>
      <c r="C295" s="27">
        <f t="shared" si="21"/>
        <v>121.62449399233013</v>
      </c>
      <c r="D295" s="27">
        <f t="shared" si="22"/>
        <v>1076.6375729180077</v>
      </c>
      <c r="E295" s="27">
        <f t="shared" si="23"/>
        <v>28408.088243404447</v>
      </c>
    </row>
    <row r="296" spans="1:5">
      <c r="A296" s="26">
        <v>276</v>
      </c>
      <c r="B296" s="27">
        <f t="shared" si="20"/>
        <v>1198.2620669103378</v>
      </c>
      <c r="C296" s="27">
        <f t="shared" si="21"/>
        <v>117.18336400404336</v>
      </c>
      <c r="D296" s="27">
        <f t="shared" si="22"/>
        <v>1081.0787029062944</v>
      </c>
      <c r="E296" s="27">
        <f t="shared" si="23"/>
        <v>27327.009540498151</v>
      </c>
    </row>
    <row r="297" spans="1:5">
      <c r="A297" s="26">
        <v>277</v>
      </c>
      <c r="B297" s="27">
        <f t="shared" si="20"/>
        <v>1198.2620669103378</v>
      </c>
      <c r="C297" s="27">
        <f t="shared" si="21"/>
        <v>112.72391435455488</v>
      </c>
      <c r="D297" s="27">
        <f t="shared" si="22"/>
        <v>1085.538152555783</v>
      </c>
      <c r="E297" s="27">
        <f t="shared" si="23"/>
        <v>26241.471387942369</v>
      </c>
    </row>
    <row r="298" spans="1:5">
      <c r="A298" s="26">
        <v>278</v>
      </c>
      <c r="B298" s="27">
        <f t="shared" si="20"/>
        <v>1198.2620669103378</v>
      </c>
      <c r="C298" s="27">
        <f t="shared" si="21"/>
        <v>108.24606947526227</v>
      </c>
      <c r="D298" s="27">
        <f t="shared" si="22"/>
        <v>1090.0159974350756</v>
      </c>
      <c r="E298" s="27">
        <f t="shared" si="23"/>
        <v>25151.455390507293</v>
      </c>
    </row>
    <row r="299" spans="1:5">
      <c r="A299" s="26">
        <v>279</v>
      </c>
      <c r="B299" s="27">
        <f t="shared" si="20"/>
        <v>1198.2620669103378</v>
      </c>
      <c r="C299" s="27">
        <f t="shared" si="21"/>
        <v>103.74975348584259</v>
      </c>
      <c r="D299" s="27">
        <f t="shared" si="22"/>
        <v>1094.5123134244952</v>
      </c>
      <c r="E299" s="27">
        <f t="shared" si="23"/>
        <v>24056.943077082797</v>
      </c>
    </row>
    <row r="300" spans="1:5">
      <c r="A300" s="26">
        <v>280</v>
      </c>
      <c r="B300" s="27">
        <f t="shared" si="20"/>
        <v>1198.2620669103378</v>
      </c>
      <c r="C300" s="27">
        <f t="shared" si="21"/>
        <v>99.234890192966546</v>
      </c>
      <c r="D300" s="27">
        <f t="shared" si="22"/>
        <v>1099.0271767173713</v>
      </c>
      <c r="E300" s="27">
        <f t="shared" si="23"/>
        <v>22957.915900365424</v>
      </c>
    </row>
    <row r="301" spans="1:5">
      <c r="A301" s="26">
        <v>281</v>
      </c>
      <c r="B301" s="27">
        <f t="shared" si="20"/>
        <v>1198.2620669103378</v>
      </c>
      <c r="C301" s="27">
        <f t="shared" si="21"/>
        <v>94.701403089007385</v>
      </c>
      <c r="D301" s="27">
        <f t="shared" si="22"/>
        <v>1103.5606638213303</v>
      </c>
      <c r="E301" s="27">
        <f t="shared" si="23"/>
        <v>21854.355236544092</v>
      </c>
    </row>
    <row r="302" spans="1:5">
      <c r="A302" s="26">
        <v>282</v>
      </c>
      <c r="B302" s="27">
        <f t="shared" si="20"/>
        <v>1198.2620669103378</v>
      </c>
      <c r="C302" s="27">
        <f t="shared" si="21"/>
        <v>90.149215350744385</v>
      </c>
      <c r="D302" s="27">
        <f t="shared" si="22"/>
        <v>1108.1128515595933</v>
      </c>
      <c r="E302" s="27">
        <f t="shared" si="23"/>
        <v>20746.2423849845</v>
      </c>
    </row>
    <row r="303" spans="1:5">
      <c r="A303" s="26">
        <v>283</v>
      </c>
      <c r="B303" s="27">
        <f t="shared" si="20"/>
        <v>1198.2620669103378</v>
      </c>
      <c r="C303" s="27">
        <f t="shared" si="21"/>
        <v>85.578249838061069</v>
      </c>
      <c r="D303" s="27">
        <f t="shared" si="22"/>
        <v>1112.6838170722767</v>
      </c>
      <c r="E303" s="27">
        <f t="shared" si="23"/>
        <v>19633.558567912223</v>
      </c>
    </row>
    <row r="304" spans="1:5">
      <c r="A304" s="26">
        <v>284</v>
      </c>
      <c r="B304" s="27">
        <f t="shared" si="20"/>
        <v>1198.2620669103378</v>
      </c>
      <c r="C304" s="27">
        <f t="shared" si="21"/>
        <v>80.988429092637929</v>
      </c>
      <c r="D304" s="27">
        <f t="shared" si="22"/>
        <v>1117.2736378176999</v>
      </c>
      <c r="E304" s="27">
        <f t="shared" si="23"/>
        <v>18516.284930094524</v>
      </c>
    </row>
    <row r="305" spans="1:5">
      <c r="A305" s="26">
        <v>285</v>
      </c>
      <c r="B305" s="27">
        <f t="shared" si="20"/>
        <v>1198.2620669103378</v>
      </c>
      <c r="C305" s="27">
        <f t="shared" si="21"/>
        <v>76.37967533663992</v>
      </c>
      <c r="D305" s="27">
        <f t="shared" si="22"/>
        <v>1121.882391573698</v>
      </c>
      <c r="E305" s="27">
        <f t="shared" si="23"/>
        <v>17394.402538520826</v>
      </c>
    </row>
    <row r="306" spans="1:5">
      <c r="A306" s="26">
        <v>286</v>
      </c>
      <c r="B306" s="27">
        <f t="shared" si="20"/>
        <v>1198.2620669103378</v>
      </c>
      <c r="C306" s="27">
        <f t="shared" si="21"/>
        <v>71.751910471398418</v>
      </c>
      <c r="D306" s="27">
        <f t="shared" si="22"/>
        <v>1126.5101564389395</v>
      </c>
      <c r="E306" s="27">
        <f t="shared" si="23"/>
        <v>16267.892382081887</v>
      </c>
    </row>
    <row r="307" spans="1:5">
      <c r="A307" s="26">
        <v>287</v>
      </c>
      <c r="B307" s="27">
        <f t="shared" si="20"/>
        <v>1198.2620669103378</v>
      </c>
      <c r="C307" s="27">
        <f t="shared" si="21"/>
        <v>67.105056076087791</v>
      </c>
      <c r="D307" s="27">
        <f t="shared" si="22"/>
        <v>1131.1570108342501</v>
      </c>
      <c r="E307" s="27">
        <f t="shared" si="23"/>
        <v>15136.735371247638</v>
      </c>
    </row>
    <row r="308" spans="1:5">
      <c r="A308" s="26">
        <v>288</v>
      </c>
      <c r="B308" s="27">
        <f t="shared" si="20"/>
        <v>1198.2620669103378</v>
      </c>
      <c r="C308" s="27">
        <f t="shared" si="21"/>
        <v>62.439033406396511</v>
      </c>
      <c r="D308" s="27">
        <f t="shared" si="22"/>
        <v>1135.8230335039414</v>
      </c>
      <c r="E308" s="27">
        <f t="shared" si="23"/>
        <v>14000.912337743697</v>
      </c>
    </row>
    <row r="309" spans="1:5">
      <c r="A309" s="26">
        <v>289</v>
      </c>
      <c r="B309" s="27">
        <f t="shared" si="20"/>
        <v>1198.2620669103378</v>
      </c>
      <c r="C309" s="27">
        <f t="shared" si="21"/>
        <v>57.753763393192756</v>
      </c>
      <c r="D309" s="27">
        <f t="shared" si="22"/>
        <v>1140.5083035171451</v>
      </c>
      <c r="E309" s="27">
        <f t="shared" si="23"/>
        <v>12860.404034226553</v>
      </c>
    </row>
    <row r="310" spans="1:5">
      <c r="A310" s="26">
        <v>290</v>
      </c>
      <c r="B310" s="27">
        <f t="shared" si="20"/>
        <v>1198.2620669103378</v>
      </c>
      <c r="C310" s="27">
        <f t="shared" si="21"/>
        <v>53.049166641184534</v>
      </c>
      <c r="D310" s="27">
        <f t="shared" si="22"/>
        <v>1145.2129002691534</v>
      </c>
      <c r="E310" s="27">
        <f t="shared" si="23"/>
        <v>11715.1911339574</v>
      </c>
    </row>
    <row r="311" spans="1:5">
      <c r="A311" s="26">
        <v>291</v>
      </c>
      <c r="B311" s="27">
        <f t="shared" si="20"/>
        <v>1198.2620669103378</v>
      </c>
      <c r="C311" s="27">
        <f t="shared" si="21"/>
        <v>48.325163427574275</v>
      </c>
      <c r="D311" s="27">
        <f t="shared" si="22"/>
        <v>1149.9369034827635</v>
      </c>
      <c r="E311" s="27">
        <f t="shared" si="23"/>
        <v>10565.254230474637</v>
      </c>
    </row>
    <row r="312" spans="1:5">
      <c r="A312" s="26">
        <v>292</v>
      </c>
      <c r="B312" s="27">
        <f t="shared" si="20"/>
        <v>1198.2620669103378</v>
      </c>
      <c r="C312" s="27">
        <f t="shared" si="21"/>
        <v>43.581673700707881</v>
      </c>
      <c r="D312" s="27">
        <f t="shared" si="22"/>
        <v>1154.68039320963</v>
      </c>
      <c r="E312" s="27">
        <f t="shared" si="23"/>
        <v>9410.5738372650067</v>
      </c>
    </row>
    <row r="313" spans="1:5">
      <c r="A313" s="26">
        <v>293</v>
      </c>
      <c r="B313" s="27">
        <f t="shared" si="20"/>
        <v>1198.2620669103378</v>
      </c>
      <c r="C313" s="27">
        <f t="shared" si="21"/>
        <v>38.818617078718155</v>
      </c>
      <c r="D313" s="27">
        <f t="shared" si="22"/>
        <v>1159.4434498316195</v>
      </c>
      <c r="E313" s="27">
        <f t="shared" si="23"/>
        <v>8251.1303874333862</v>
      </c>
    </row>
    <row r="314" spans="1:5">
      <c r="A314" s="26">
        <v>294</v>
      </c>
      <c r="B314" s="27">
        <f t="shared" si="20"/>
        <v>1198.2620669103378</v>
      </c>
      <c r="C314" s="27">
        <f t="shared" si="21"/>
        <v>34.035912848162717</v>
      </c>
      <c r="D314" s="27">
        <f t="shared" si="22"/>
        <v>1164.2261540621751</v>
      </c>
      <c r="E314" s="27">
        <f t="shared" si="23"/>
        <v>7086.9042333712114</v>
      </c>
    </row>
    <row r="315" spans="1:5">
      <c r="A315" s="26">
        <v>295</v>
      </c>
      <c r="B315" s="27">
        <f t="shared" si="20"/>
        <v>1198.2620669103378</v>
      </c>
      <c r="C315" s="27">
        <f t="shared" si="21"/>
        <v>29.233479962656247</v>
      </c>
      <c r="D315" s="27">
        <f t="shared" si="22"/>
        <v>1169.0285869476816</v>
      </c>
      <c r="E315" s="27">
        <f t="shared" si="23"/>
        <v>5917.8756464235303</v>
      </c>
    </row>
    <row r="316" spans="1:5">
      <c r="A316" s="26">
        <v>296</v>
      </c>
      <c r="B316" s="27">
        <f t="shared" si="20"/>
        <v>1198.2620669103378</v>
      </c>
      <c r="C316" s="27">
        <f t="shared" si="21"/>
        <v>24.411237041497063</v>
      </c>
      <c r="D316" s="27">
        <f t="shared" si="22"/>
        <v>1173.8508298688407</v>
      </c>
      <c r="E316" s="27">
        <f t="shared" si="23"/>
        <v>4744.0248165546891</v>
      </c>
    </row>
    <row r="317" spans="1:5">
      <c r="A317" s="26">
        <v>297</v>
      </c>
      <c r="B317" s="27">
        <f t="shared" si="20"/>
        <v>1198.2620669103378</v>
      </c>
      <c r="C317" s="27">
        <f t="shared" si="21"/>
        <v>19.569102368288092</v>
      </c>
      <c r="D317" s="27">
        <f t="shared" si="22"/>
        <v>1178.6929645420498</v>
      </c>
      <c r="E317" s="27">
        <f t="shared" si="23"/>
        <v>3565.3318520126395</v>
      </c>
    </row>
    <row r="318" spans="1:5">
      <c r="A318" s="26">
        <v>298</v>
      </c>
      <c r="B318" s="27">
        <f t="shared" si="20"/>
        <v>1198.2620669103378</v>
      </c>
      <c r="C318" s="27">
        <f t="shared" si="21"/>
        <v>14.706993889552139</v>
      </c>
      <c r="D318" s="27">
        <f t="shared" si="22"/>
        <v>1183.5550730207856</v>
      </c>
      <c r="E318" s="27">
        <f t="shared" si="23"/>
        <v>2381.7767789918539</v>
      </c>
    </row>
    <row r="319" spans="1:5">
      <c r="A319" s="26">
        <v>299</v>
      </c>
      <c r="B319" s="27">
        <f t="shared" si="20"/>
        <v>1198.2620669103378</v>
      </c>
      <c r="C319" s="27">
        <f t="shared" si="21"/>
        <v>9.8248292133413972</v>
      </c>
      <c r="D319" s="27">
        <f t="shared" si="22"/>
        <v>1188.4372376969964</v>
      </c>
      <c r="E319" s="27">
        <f t="shared" si="23"/>
        <v>1193.3395412948576</v>
      </c>
    </row>
    <row r="320" spans="1:5">
      <c r="A320" s="26">
        <v>300</v>
      </c>
      <c r="B320" s="27" t="str">
        <f t="shared" si="20"/>
        <v/>
      </c>
      <c r="C320" s="27" t="str">
        <f t="shared" si="21"/>
        <v/>
      </c>
      <c r="D320" s="27" t="str">
        <f t="shared" si="22"/>
        <v/>
      </c>
      <c r="E320" s="27" t="str">
        <f t="shared" si="23"/>
        <v/>
      </c>
    </row>
    <row r="321" spans="1:5">
      <c r="A321" s="26">
        <v>301</v>
      </c>
      <c r="B321" s="27" t="str">
        <f t="shared" si="20"/>
        <v/>
      </c>
      <c r="C321" s="27" t="str">
        <f t="shared" si="21"/>
        <v/>
      </c>
      <c r="D321" s="27" t="str">
        <f t="shared" si="22"/>
        <v/>
      </c>
      <c r="E321" s="27" t="str">
        <f t="shared" si="23"/>
        <v/>
      </c>
    </row>
    <row r="322" spans="1:5">
      <c r="A322" s="26">
        <v>302</v>
      </c>
      <c r="B322" s="27" t="str">
        <f t="shared" si="20"/>
        <v/>
      </c>
      <c r="C322" s="27" t="str">
        <f t="shared" si="21"/>
        <v/>
      </c>
      <c r="D322" s="27" t="str">
        <f t="shared" si="22"/>
        <v/>
      </c>
      <c r="E322" s="27" t="str">
        <f t="shared" si="23"/>
        <v/>
      </c>
    </row>
    <row r="323" spans="1:5">
      <c r="A323" s="26">
        <v>303</v>
      </c>
      <c r="B323" s="27" t="str">
        <f t="shared" si="20"/>
        <v/>
      </c>
      <c r="C323" s="27" t="str">
        <f t="shared" si="21"/>
        <v/>
      </c>
      <c r="D323" s="27" t="str">
        <f t="shared" si="22"/>
        <v/>
      </c>
      <c r="E323" s="27" t="str">
        <f t="shared" si="23"/>
        <v/>
      </c>
    </row>
    <row r="324" spans="1:5">
      <c r="A324" s="26">
        <v>304</v>
      </c>
      <c r="B324" s="27" t="str">
        <f t="shared" si="20"/>
        <v/>
      </c>
      <c r="C324" s="27" t="str">
        <f t="shared" si="21"/>
        <v/>
      </c>
      <c r="D324" s="27" t="str">
        <f t="shared" si="22"/>
        <v/>
      </c>
      <c r="E324" s="27" t="str">
        <f t="shared" si="23"/>
        <v/>
      </c>
    </row>
    <row r="325" spans="1:5">
      <c r="A325" s="26">
        <v>305</v>
      </c>
      <c r="B325" s="27" t="str">
        <f t="shared" si="20"/>
        <v/>
      </c>
      <c r="C325" s="27" t="str">
        <f t="shared" si="21"/>
        <v/>
      </c>
      <c r="D325" s="27" t="str">
        <f t="shared" si="22"/>
        <v/>
      </c>
      <c r="E325" s="27" t="str">
        <f t="shared" si="23"/>
        <v/>
      </c>
    </row>
    <row r="326" spans="1:5">
      <c r="A326" s="26">
        <v>306</v>
      </c>
      <c r="B326" s="27" t="str">
        <f t="shared" si="20"/>
        <v/>
      </c>
      <c r="C326" s="27" t="str">
        <f t="shared" si="21"/>
        <v/>
      </c>
      <c r="D326" s="27" t="str">
        <f t="shared" si="22"/>
        <v/>
      </c>
      <c r="E326" s="27" t="str">
        <f t="shared" si="23"/>
        <v/>
      </c>
    </row>
    <row r="327" spans="1:5">
      <c r="A327" s="26">
        <v>307</v>
      </c>
      <c r="B327" s="27" t="str">
        <f t="shared" si="20"/>
        <v/>
      </c>
      <c r="C327" s="27" t="str">
        <f t="shared" si="21"/>
        <v/>
      </c>
      <c r="D327" s="27" t="str">
        <f t="shared" si="22"/>
        <v/>
      </c>
      <c r="E327" s="27" t="str">
        <f t="shared" si="23"/>
        <v/>
      </c>
    </row>
    <row r="328" spans="1:5">
      <c r="A328" s="26">
        <v>308</v>
      </c>
      <c r="B328" s="27" t="str">
        <f t="shared" si="20"/>
        <v/>
      </c>
      <c r="C328" s="27" t="str">
        <f t="shared" si="21"/>
        <v/>
      </c>
      <c r="D328" s="27" t="str">
        <f t="shared" si="22"/>
        <v/>
      </c>
      <c r="E328" s="27" t="str">
        <f t="shared" si="23"/>
        <v/>
      </c>
    </row>
    <row r="329" spans="1:5">
      <c r="A329" s="26">
        <v>309</v>
      </c>
      <c r="B329" s="27" t="str">
        <f t="shared" si="20"/>
        <v/>
      </c>
      <c r="C329" s="27" t="str">
        <f t="shared" si="21"/>
        <v/>
      </c>
      <c r="D329" s="27" t="str">
        <f t="shared" si="22"/>
        <v/>
      </c>
      <c r="E329" s="27" t="str">
        <f t="shared" si="23"/>
        <v/>
      </c>
    </row>
    <row r="330" spans="1:5">
      <c r="A330" s="26">
        <v>310</v>
      </c>
      <c r="B330" s="27" t="str">
        <f t="shared" si="20"/>
        <v/>
      </c>
      <c r="C330" s="27" t="str">
        <f t="shared" si="21"/>
        <v/>
      </c>
      <c r="D330" s="27" t="str">
        <f t="shared" si="22"/>
        <v/>
      </c>
      <c r="E330" s="27" t="str">
        <f t="shared" si="23"/>
        <v/>
      </c>
    </row>
    <row r="331" spans="1:5">
      <c r="A331" s="26">
        <v>311</v>
      </c>
      <c r="B331" s="27" t="str">
        <f t="shared" si="20"/>
        <v/>
      </c>
      <c r="C331" s="27" t="str">
        <f t="shared" si="21"/>
        <v/>
      </c>
      <c r="D331" s="27" t="str">
        <f t="shared" si="22"/>
        <v/>
      </c>
      <c r="E331" s="27" t="str">
        <f t="shared" si="23"/>
        <v/>
      </c>
    </row>
    <row r="332" spans="1:5">
      <c r="A332" s="26">
        <v>312</v>
      </c>
      <c r="B332" s="27" t="str">
        <f t="shared" si="20"/>
        <v/>
      </c>
      <c r="C332" s="27" t="str">
        <f t="shared" si="21"/>
        <v/>
      </c>
      <c r="D332" s="27" t="str">
        <f t="shared" si="22"/>
        <v/>
      </c>
      <c r="E332" s="27" t="str">
        <f t="shared" si="23"/>
        <v/>
      </c>
    </row>
    <row r="333" spans="1:5">
      <c r="A333" s="26">
        <v>313</v>
      </c>
      <c r="B333" s="27" t="str">
        <f t="shared" si="20"/>
        <v/>
      </c>
      <c r="C333" s="27" t="str">
        <f t="shared" si="21"/>
        <v/>
      </c>
      <c r="D333" s="27" t="str">
        <f t="shared" si="22"/>
        <v/>
      </c>
      <c r="E333" s="27" t="str">
        <f t="shared" si="23"/>
        <v/>
      </c>
    </row>
    <row r="334" spans="1:5">
      <c r="A334" s="26">
        <v>314</v>
      </c>
      <c r="B334" s="27" t="str">
        <f t="shared" si="20"/>
        <v/>
      </c>
      <c r="C334" s="27" t="str">
        <f t="shared" si="21"/>
        <v/>
      </c>
      <c r="D334" s="27" t="str">
        <f t="shared" si="22"/>
        <v/>
      </c>
      <c r="E334" s="27" t="str">
        <f t="shared" si="23"/>
        <v/>
      </c>
    </row>
    <row r="335" spans="1:5">
      <c r="A335" s="26">
        <v>315</v>
      </c>
      <c r="B335" s="27" t="str">
        <f t="shared" si="20"/>
        <v/>
      </c>
      <c r="C335" s="27" t="str">
        <f t="shared" si="21"/>
        <v/>
      </c>
      <c r="D335" s="27" t="str">
        <f t="shared" si="22"/>
        <v/>
      </c>
      <c r="E335" s="27" t="str">
        <f t="shared" si="23"/>
        <v/>
      </c>
    </row>
    <row r="336" spans="1:5">
      <c r="A336" s="26">
        <v>316</v>
      </c>
      <c r="B336" s="27" t="str">
        <f t="shared" si="20"/>
        <v/>
      </c>
      <c r="C336" s="27" t="str">
        <f t="shared" si="21"/>
        <v/>
      </c>
      <c r="D336" s="27" t="str">
        <f t="shared" si="22"/>
        <v/>
      </c>
      <c r="E336" s="27" t="str">
        <f t="shared" si="23"/>
        <v/>
      </c>
    </row>
    <row r="337" spans="1:5">
      <c r="A337" s="26">
        <v>317</v>
      </c>
      <c r="B337" s="27" t="str">
        <f t="shared" si="20"/>
        <v/>
      </c>
      <c r="C337" s="27" t="str">
        <f t="shared" si="21"/>
        <v/>
      </c>
      <c r="D337" s="27" t="str">
        <f t="shared" si="22"/>
        <v/>
      </c>
      <c r="E337" s="27" t="str">
        <f t="shared" si="23"/>
        <v/>
      </c>
    </row>
    <row r="338" spans="1:5">
      <c r="A338" s="26">
        <v>318</v>
      </c>
      <c r="B338" s="27" t="str">
        <f t="shared" si="20"/>
        <v/>
      </c>
      <c r="C338" s="27" t="str">
        <f t="shared" si="21"/>
        <v/>
      </c>
      <c r="D338" s="27" t="str">
        <f t="shared" si="22"/>
        <v/>
      </c>
      <c r="E338" s="27" t="str">
        <f t="shared" si="23"/>
        <v/>
      </c>
    </row>
    <row r="339" spans="1:5">
      <c r="A339" s="26">
        <v>319</v>
      </c>
      <c r="B339" s="27" t="str">
        <f t="shared" si="20"/>
        <v/>
      </c>
      <c r="C339" s="27" t="str">
        <f t="shared" si="21"/>
        <v/>
      </c>
      <c r="D339" s="27" t="str">
        <f t="shared" si="22"/>
        <v/>
      </c>
      <c r="E339" s="27" t="str">
        <f t="shared" si="23"/>
        <v/>
      </c>
    </row>
    <row r="340" spans="1:5">
      <c r="A340" s="26">
        <v>320</v>
      </c>
      <c r="B340" s="27" t="str">
        <f t="shared" si="20"/>
        <v/>
      </c>
      <c r="C340" s="27" t="str">
        <f t="shared" si="21"/>
        <v/>
      </c>
      <c r="D340" s="27" t="str">
        <f t="shared" si="22"/>
        <v/>
      </c>
      <c r="E340" s="27" t="str">
        <f t="shared" si="23"/>
        <v/>
      </c>
    </row>
    <row r="341" spans="1:5">
      <c r="A341" s="26">
        <v>321</v>
      </c>
      <c r="B341" s="27" t="str">
        <f t="shared" ref="B341:B380" si="24">IF(A341&gt;$D$14,"",$D$13)</f>
        <v/>
      </c>
      <c r="C341" s="27" t="str">
        <f t="shared" ref="C341:C380" si="25">IF(A341&gt;$D$14,"",$D$8/12*E340)</f>
        <v/>
      </c>
      <c r="D341" s="27" t="str">
        <f t="shared" ref="D341:D380" si="26">IF(A341&gt;$D$14,"",B341-C341)</f>
        <v/>
      </c>
      <c r="E341" s="27" t="str">
        <f t="shared" ref="E341:E380" si="27">IF(A341&gt;$D$14,"",E340-D341)</f>
        <v/>
      </c>
    </row>
    <row r="342" spans="1:5">
      <c r="A342" s="26">
        <v>322</v>
      </c>
      <c r="B342" s="27" t="str">
        <f t="shared" si="24"/>
        <v/>
      </c>
      <c r="C342" s="27" t="str">
        <f t="shared" si="25"/>
        <v/>
      </c>
      <c r="D342" s="27" t="str">
        <f t="shared" si="26"/>
        <v/>
      </c>
      <c r="E342" s="27" t="str">
        <f t="shared" si="27"/>
        <v/>
      </c>
    </row>
    <row r="343" spans="1:5">
      <c r="A343" s="26">
        <v>323</v>
      </c>
      <c r="B343" s="27" t="str">
        <f t="shared" si="24"/>
        <v/>
      </c>
      <c r="C343" s="27" t="str">
        <f t="shared" si="25"/>
        <v/>
      </c>
      <c r="D343" s="27" t="str">
        <f t="shared" si="26"/>
        <v/>
      </c>
      <c r="E343" s="27" t="str">
        <f t="shared" si="27"/>
        <v/>
      </c>
    </row>
    <row r="344" spans="1:5">
      <c r="A344" s="26">
        <v>324</v>
      </c>
      <c r="B344" s="27" t="str">
        <f t="shared" si="24"/>
        <v/>
      </c>
      <c r="C344" s="27" t="str">
        <f t="shared" si="25"/>
        <v/>
      </c>
      <c r="D344" s="27" t="str">
        <f t="shared" si="26"/>
        <v/>
      </c>
      <c r="E344" s="27" t="str">
        <f t="shared" si="27"/>
        <v/>
      </c>
    </row>
    <row r="345" spans="1:5">
      <c r="A345" s="26">
        <v>325</v>
      </c>
      <c r="B345" s="27" t="str">
        <f t="shared" si="24"/>
        <v/>
      </c>
      <c r="C345" s="27" t="str">
        <f t="shared" si="25"/>
        <v/>
      </c>
      <c r="D345" s="27" t="str">
        <f t="shared" si="26"/>
        <v/>
      </c>
      <c r="E345" s="27" t="str">
        <f t="shared" si="27"/>
        <v/>
      </c>
    </row>
    <row r="346" spans="1:5">
      <c r="A346" s="26">
        <v>326</v>
      </c>
      <c r="B346" s="27" t="str">
        <f t="shared" si="24"/>
        <v/>
      </c>
      <c r="C346" s="27" t="str">
        <f t="shared" si="25"/>
        <v/>
      </c>
      <c r="D346" s="27" t="str">
        <f t="shared" si="26"/>
        <v/>
      </c>
      <c r="E346" s="27" t="str">
        <f t="shared" si="27"/>
        <v/>
      </c>
    </row>
    <row r="347" spans="1:5">
      <c r="A347" s="26">
        <v>327</v>
      </c>
      <c r="B347" s="27" t="str">
        <f t="shared" si="24"/>
        <v/>
      </c>
      <c r="C347" s="27" t="str">
        <f t="shared" si="25"/>
        <v/>
      </c>
      <c r="D347" s="27" t="str">
        <f t="shared" si="26"/>
        <v/>
      </c>
      <c r="E347" s="27" t="str">
        <f t="shared" si="27"/>
        <v/>
      </c>
    </row>
    <row r="348" spans="1:5">
      <c r="A348" s="26">
        <v>328</v>
      </c>
      <c r="B348" s="27" t="str">
        <f t="shared" si="24"/>
        <v/>
      </c>
      <c r="C348" s="27" t="str">
        <f t="shared" si="25"/>
        <v/>
      </c>
      <c r="D348" s="27" t="str">
        <f t="shared" si="26"/>
        <v/>
      </c>
      <c r="E348" s="27" t="str">
        <f t="shared" si="27"/>
        <v/>
      </c>
    </row>
    <row r="349" spans="1:5">
      <c r="A349" s="26">
        <v>329</v>
      </c>
      <c r="B349" s="27" t="str">
        <f t="shared" si="24"/>
        <v/>
      </c>
      <c r="C349" s="27" t="str">
        <f t="shared" si="25"/>
        <v/>
      </c>
      <c r="D349" s="27" t="str">
        <f t="shared" si="26"/>
        <v/>
      </c>
      <c r="E349" s="27" t="str">
        <f t="shared" si="27"/>
        <v/>
      </c>
    </row>
    <row r="350" spans="1:5">
      <c r="A350" s="26">
        <v>330</v>
      </c>
      <c r="B350" s="27" t="str">
        <f t="shared" si="24"/>
        <v/>
      </c>
      <c r="C350" s="27" t="str">
        <f t="shared" si="25"/>
        <v/>
      </c>
      <c r="D350" s="27" t="str">
        <f t="shared" si="26"/>
        <v/>
      </c>
      <c r="E350" s="27" t="str">
        <f t="shared" si="27"/>
        <v/>
      </c>
    </row>
    <row r="351" spans="1:5">
      <c r="A351" s="26">
        <v>331</v>
      </c>
      <c r="B351" s="27" t="str">
        <f t="shared" si="24"/>
        <v/>
      </c>
      <c r="C351" s="27" t="str">
        <f t="shared" si="25"/>
        <v/>
      </c>
      <c r="D351" s="27" t="str">
        <f t="shared" si="26"/>
        <v/>
      </c>
      <c r="E351" s="27" t="str">
        <f t="shared" si="27"/>
        <v/>
      </c>
    </row>
    <row r="352" spans="1:5">
      <c r="A352" s="26">
        <v>332</v>
      </c>
      <c r="B352" s="27" t="str">
        <f t="shared" si="24"/>
        <v/>
      </c>
      <c r="C352" s="27" t="str">
        <f t="shared" si="25"/>
        <v/>
      </c>
      <c r="D352" s="27" t="str">
        <f t="shared" si="26"/>
        <v/>
      </c>
      <c r="E352" s="27" t="str">
        <f t="shared" si="27"/>
        <v/>
      </c>
    </row>
    <row r="353" spans="1:5">
      <c r="A353" s="26">
        <v>333</v>
      </c>
      <c r="B353" s="27" t="str">
        <f t="shared" si="24"/>
        <v/>
      </c>
      <c r="C353" s="27" t="str">
        <f t="shared" si="25"/>
        <v/>
      </c>
      <c r="D353" s="27" t="str">
        <f t="shared" si="26"/>
        <v/>
      </c>
      <c r="E353" s="27" t="str">
        <f t="shared" si="27"/>
        <v/>
      </c>
    </row>
    <row r="354" spans="1:5">
      <c r="A354" s="26">
        <v>334</v>
      </c>
      <c r="B354" s="27" t="str">
        <f t="shared" si="24"/>
        <v/>
      </c>
      <c r="C354" s="27" t="str">
        <f t="shared" si="25"/>
        <v/>
      </c>
      <c r="D354" s="27" t="str">
        <f t="shared" si="26"/>
        <v/>
      </c>
      <c r="E354" s="27" t="str">
        <f t="shared" si="27"/>
        <v/>
      </c>
    </row>
    <row r="355" spans="1:5">
      <c r="A355" s="26">
        <v>335</v>
      </c>
      <c r="B355" s="27" t="str">
        <f t="shared" si="24"/>
        <v/>
      </c>
      <c r="C355" s="27" t="str">
        <f t="shared" si="25"/>
        <v/>
      </c>
      <c r="D355" s="27" t="str">
        <f t="shared" si="26"/>
        <v/>
      </c>
      <c r="E355" s="27" t="str">
        <f t="shared" si="27"/>
        <v/>
      </c>
    </row>
    <row r="356" spans="1:5">
      <c r="A356" s="26">
        <v>336</v>
      </c>
      <c r="B356" s="27" t="str">
        <f t="shared" si="24"/>
        <v/>
      </c>
      <c r="C356" s="27" t="str">
        <f t="shared" si="25"/>
        <v/>
      </c>
      <c r="D356" s="27" t="str">
        <f t="shared" si="26"/>
        <v/>
      </c>
      <c r="E356" s="27" t="str">
        <f t="shared" si="27"/>
        <v/>
      </c>
    </row>
    <row r="357" spans="1:5">
      <c r="A357" s="26">
        <v>337</v>
      </c>
      <c r="B357" s="27" t="str">
        <f t="shared" si="24"/>
        <v/>
      </c>
      <c r="C357" s="27" t="str">
        <f t="shared" si="25"/>
        <v/>
      </c>
      <c r="D357" s="27" t="str">
        <f t="shared" si="26"/>
        <v/>
      </c>
      <c r="E357" s="27" t="str">
        <f t="shared" si="27"/>
        <v/>
      </c>
    </row>
    <row r="358" spans="1:5">
      <c r="A358" s="26">
        <v>338</v>
      </c>
      <c r="B358" s="27" t="str">
        <f t="shared" si="24"/>
        <v/>
      </c>
      <c r="C358" s="27" t="str">
        <f t="shared" si="25"/>
        <v/>
      </c>
      <c r="D358" s="27" t="str">
        <f t="shared" si="26"/>
        <v/>
      </c>
      <c r="E358" s="27" t="str">
        <f t="shared" si="27"/>
        <v/>
      </c>
    </row>
    <row r="359" spans="1:5">
      <c r="A359" s="26">
        <v>339</v>
      </c>
      <c r="B359" s="27" t="str">
        <f t="shared" si="24"/>
        <v/>
      </c>
      <c r="C359" s="27" t="str">
        <f t="shared" si="25"/>
        <v/>
      </c>
      <c r="D359" s="27" t="str">
        <f t="shared" si="26"/>
        <v/>
      </c>
      <c r="E359" s="27" t="str">
        <f t="shared" si="27"/>
        <v/>
      </c>
    </row>
    <row r="360" spans="1:5">
      <c r="A360" s="26">
        <v>340</v>
      </c>
      <c r="B360" s="27" t="str">
        <f t="shared" si="24"/>
        <v/>
      </c>
      <c r="C360" s="27" t="str">
        <f t="shared" si="25"/>
        <v/>
      </c>
      <c r="D360" s="27" t="str">
        <f t="shared" si="26"/>
        <v/>
      </c>
      <c r="E360" s="27" t="str">
        <f t="shared" si="27"/>
        <v/>
      </c>
    </row>
    <row r="361" spans="1:5">
      <c r="A361" s="26">
        <v>341</v>
      </c>
      <c r="B361" s="27" t="str">
        <f t="shared" si="24"/>
        <v/>
      </c>
      <c r="C361" s="27" t="str">
        <f t="shared" si="25"/>
        <v/>
      </c>
      <c r="D361" s="27" t="str">
        <f t="shared" si="26"/>
        <v/>
      </c>
      <c r="E361" s="27" t="str">
        <f t="shared" si="27"/>
        <v/>
      </c>
    </row>
    <row r="362" spans="1:5">
      <c r="A362" s="26">
        <v>342</v>
      </c>
      <c r="B362" s="27" t="str">
        <f t="shared" si="24"/>
        <v/>
      </c>
      <c r="C362" s="27" t="str">
        <f t="shared" si="25"/>
        <v/>
      </c>
      <c r="D362" s="27" t="str">
        <f t="shared" si="26"/>
        <v/>
      </c>
      <c r="E362" s="27" t="str">
        <f t="shared" si="27"/>
        <v/>
      </c>
    </row>
    <row r="363" spans="1:5">
      <c r="A363" s="26">
        <v>343</v>
      </c>
      <c r="B363" s="27" t="str">
        <f t="shared" si="24"/>
        <v/>
      </c>
      <c r="C363" s="27" t="str">
        <f t="shared" si="25"/>
        <v/>
      </c>
      <c r="D363" s="27" t="str">
        <f t="shared" si="26"/>
        <v/>
      </c>
      <c r="E363" s="27" t="str">
        <f t="shared" si="27"/>
        <v/>
      </c>
    </row>
    <row r="364" spans="1:5">
      <c r="A364" s="26">
        <v>344</v>
      </c>
      <c r="B364" s="27" t="str">
        <f t="shared" si="24"/>
        <v/>
      </c>
      <c r="C364" s="27" t="str">
        <f t="shared" si="25"/>
        <v/>
      </c>
      <c r="D364" s="27" t="str">
        <f t="shared" si="26"/>
        <v/>
      </c>
      <c r="E364" s="27" t="str">
        <f t="shared" si="27"/>
        <v/>
      </c>
    </row>
    <row r="365" spans="1:5">
      <c r="A365" s="26">
        <v>345</v>
      </c>
      <c r="B365" s="27" t="str">
        <f t="shared" si="24"/>
        <v/>
      </c>
      <c r="C365" s="27" t="str">
        <f t="shared" si="25"/>
        <v/>
      </c>
      <c r="D365" s="27" t="str">
        <f t="shared" si="26"/>
        <v/>
      </c>
      <c r="E365" s="27" t="str">
        <f t="shared" si="27"/>
        <v/>
      </c>
    </row>
    <row r="366" spans="1:5">
      <c r="A366" s="26">
        <v>346</v>
      </c>
      <c r="B366" s="27" t="str">
        <f t="shared" si="24"/>
        <v/>
      </c>
      <c r="C366" s="27" t="str">
        <f t="shared" si="25"/>
        <v/>
      </c>
      <c r="D366" s="27" t="str">
        <f t="shared" si="26"/>
        <v/>
      </c>
      <c r="E366" s="27" t="str">
        <f t="shared" si="27"/>
        <v/>
      </c>
    </row>
    <row r="367" spans="1:5">
      <c r="A367" s="26">
        <v>347</v>
      </c>
      <c r="B367" s="27" t="str">
        <f t="shared" si="24"/>
        <v/>
      </c>
      <c r="C367" s="27" t="str">
        <f t="shared" si="25"/>
        <v/>
      </c>
      <c r="D367" s="27" t="str">
        <f t="shared" si="26"/>
        <v/>
      </c>
      <c r="E367" s="27" t="str">
        <f t="shared" si="27"/>
        <v/>
      </c>
    </row>
    <row r="368" spans="1:5">
      <c r="A368" s="26">
        <v>348</v>
      </c>
      <c r="B368" s="27" t="str">
        <f t="shared" si="24"/>
        <v/>
      </c>
      <c r="C368" s="27" t="str">
        <f t="shared" si="25"/>
        <v/>
      </c>
      <c r="D368" s="27" t="str">
        <f t="shared" si="26"/>
        <v/>
      </c>
      <c r="E368" s="27" t="str">
        <f t="shared" si="27"/>
        <v/>
      </c>
    </row>
    <row r="369" spans="1:5">
      <c r="A369" s="26">
        <v>349</v>
      </c>
      <c r="B369" s="27" t="str">
        <f t="shared" si="24"/>
        <v/>
      </c>
      <c r="C369" s="27" t="str">
        <f t="shared" si="25"/>
        <v/>
      </c>
      <c r="D369" s="27" t="str">
        <f t="shared" si="26"/>
        <v/>
      </c>
      <c r="E369" s="27" t="str">
        <f t="shared" si="27"/>
        <v/>
      </c>
    </row>
    <row r="370" spans="1:5">
      <c r="A370" s="26">
        <v>350</v>
      </c>
      <c r="B370" s="27" t="str">
        <f t="shared" si="24"/>
        <v/>
      </c>
      <c r="C370" s="27" t="str">
        <f t="shared" si="25"/>
        <v/>
      </c>
      <c r="D370" s="27" t="str">
        <f t="shared" si="26"/>
        <v/>
      </c>
      <c r="E370" s="27" t="str">
        <f t="shared" si="27"/>
        <v/>
      </c>
    </row>
    <row r="371" spans="1:5">
      <c r="A371" s="26">
        <v>351</v>
      </c>
      <c r="B371" s="27" t="str">
        <f t="shared" si="24"/>
        <v/>
      </c>
      <c r="C371" s="27" t="str">
        <f t="shared" si="25"/>
        <v/>
      </c>
      <c r="D371" s="27" t="str">
        <f t="shared" si="26"/>
        <v/>
      </c>
      <c r="E371" s="27" t="str">
        <f t="shared" si="27"/>
        <v/>
      </c>
    </row>
    <row r="372" spans="1:5">
      <c r="A372" s="26">
        <v>352</v>
      </c>
      <c r="B372" s="27" t="str">
        <f t="shared" si="24"/>
        <v/>
      </c>
      <c r="C372" s="27" t="str">
        <f t="shared" si="25"/>
        <v/>
      </c>
      <c r="D372" s="27" t="str">
        <f t="shared" si="26"/>
        <v/>
      </c>
      <c r="E372" s="27" t="str">
        <f t="shared" si="27"/>
        <v/>
      </c>
    </row>
    <row r="373" spans="1:5">
      <c r="A373" s="26">
        <v>353</v>
      </c>
      <c r="B373" s="27" t="str">
        <f t="shared" si="24"/>
        <v/>
      </c>
      <c r="C373" s="27" t="str">
        <f t="shared" si="25"/>
        <v/>
      </c>
      <c r="D373" s="27" t="str">
        <f t="shared" si="26"/>
        <v/>
      </c>
      <c r="E373" s="27" t="str">
        <f t="shared" si="27"/>
        <v/>
      </c>
    </row>
    <row r="374" spans="1:5">
      <c r="A374" s="26">
        <v>354</v>
      </c>
      <c r="B374" s="27" t="str">
        <f t="shared" si="24"/>
        <v/>
      </c>
      <c r="C374" s="27" t="str">
        <f t="shared" si="25"/>
        <v/>
      </c>
      <c r="D374" s="27" t="str">
        <f t="shared" si="26"/>
        <v/>
      </c>
      <c r="E374" s="27" t="str">
        <f t="shared" si="27"/>
        <v/>
      </c>
    </row>
    <row r="375" spans="1:5">
      <c r="A375" s="26">
        <v>355</v>
      </c>
      <c r="B375" s="27" t="str">
        <f t="shared" si="24"/>
        <v/>
      </c>
      <c r="C375" s="27" t="str">
        <f t="shared" si="25"/>
        <v/>
      </c>
      <c r="D375" s="27" t="str">
        <f t="shared" si="26"/>
        <v/>
      </c>
      <c r="E375" s="27" t="str">
        <f t="shared" si="27"/>
        <v/>
      </c>
    </row>
    <row r="376" spans="1:5">
      <c r="A376" s="26">
        <v>356</v>
      </c>
      <c r="B376" s="27" t="str">
        <f t="shared" si="24"/>
        <v/>
      </c>
      <c r="C376" s="27" t="str">
        <f t="shared" si="25"/>
        <v/>
      </c>
      <c r="D376" s="27" t="str">
        <f t="shared" si="26"/>
        <v/>
      </c>
      <c r="E376" s="27" t="str">
        <f t="shared" si="27"/>
        <v/>
      </c>
    </row>
    <row r="377" spans="1:5">
      <c r="A377" s="26">
        <v>357</v>
      </c>
      <c r="B377" s="27" t="str">
        <f t="shared" si="24"/>
        <v/>
      </c>
      <c r="C377" s="27" t="str">
        <f t="shared" si="25"/>
        <v/>
      </c>
      <c r="D377" s="27" t="str">
        <f t="shared" si="26"/>
        <v/>
      </c>
      <c r="E377" s="27" t="str">
        <f t="shared" si="27"/>
        <v/>
      </c>
    </row>
    <row r="378" spans="1:5">
      <c r="A378" s="26">
        <v>358</v>
      </c>
      <c r="B378" s="27" t="str">
        <f t="shared" si="24"/>
        <v/>
      </c>
      <c r="C378" s="27" t="str">
        <f t="shared" si="25"/>
        <v/>
      </c>
      <c r="D378" s="27" t="str">
        <f t="shared" si="26"/>
        <v/>
      </c>
      <c r="E378" s="27" t="str">
        <f t="shared" si="27"/>
        <v/>
      </c>
    </row>
    <row r="379" spans="1:5">
      <c r="A379" s="26">
        <v>359</v>
      </c>
      <c r="B379" s="27" t="str">
        <f t="shared" si="24"/>
        <v/>
      </c>
      <c r="C379" s="27" t="str">
        <f t="shared" si="25"/>
        <v/>
      </c>
      <c r="D379" s="27" t="str">
        <f t="shared" si="26"/>
        <v/>
      </c>
      <c r="E379" s="27" t="str">
        <f t="shared" si="27"/>
        <v/>
      </c>
    </row>
    <row r="380" spans="1:5">
      <c r="A380" s="26">
        <v>360</v>
      </c>
      <c r="B380" s="27" t="str">
        <f t="shared" si="24"/>
        <v/>
      </c>
      <c r="C380" s="27" t="str">
        <f t="shared" si="25"/>
        <v/>
      </c>
      <c r="D380" s="27" t="str">
        <f t="shared" si="26"/>
        <v/>
      </c>
      <c r="E380" s="27" t="str">
        <f t="shared" si="27"/>
        <v/>
      </c>
    </row>
    <row r="381" spans="1:5">
      <c r="A381" s="3"/>
      <c r="B381" s="3"/>
      <c r="C381" s="3"/>
      <c r="D381" s="3"/>
      <c r="E381" s="3"/>
    </row>
  </sheetData>
  <sheetProtection password="8B7A" sheet="1" objects="1" scenarios="1"/>
  <customSheetViews>
    <customSheetView guid="{B577BB0B-53E8-42E4-A01E-2828B14B9639}" showGridLines="0" fitToPage="1">
      <selection activeCell="E26" sqref="E26"/>
      <pageMargins left="0.5" right="0.5" top="0.5" bottom="0.5" header="0.25" footer="0.25"/>
      <pageSetup scale="94" fitToHeight="0" orientation="portrait" r:id="rId1"/>
      <headerFooter alignWithMargins="0"/>
    </customSheetView>
  </customSheetViews>
  <dataValidations count="1">
    <dataValidation type="whole" allowBlank="1" showInputMessage="1" showErrorMessage="1" errorTitle="Input Error" error="The term of the loan should be a whole number between 1 and 30"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1</formula1>
      <formula2>30</formula2>
    </dataValidation>
  </dataValidations>
  <hyperlinks>
    <hyperlink ref="A2" r:id="rId2" tooltip="Visit Vertex42.com - The Excel Nexus"/>
  </hyperlinks>
  <pageMargins left="0.5" right="0.5" top="0.5" bottom="0.5" header="0.25" footer="0.25"/>
  <pageSetup scale="94" fitToHeight="0" orientation="portrait"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sheetPr>
    <pageSetUpPr fitToPage="1"/>
  </sheetPr>
  <dimension ref="A1:Z55"/>
  <sheetViews>
    <sheetView showZeros="0" zoomScaleSheetLayoutView="100" workbookViewId="0">
      <pane xSplit="6" ySplit="9" topLeftCell="G10" activePane="bottomRight" state="frozen"/>
      <selection pane="topRight" activeCell="G1" sqref="G1"/>
      <selection pane="bottomLeft" activeCell="A7" sqref="A7"/>
      <selection pane="bottomRight" activeCell="G24" sqref="G24"/>
    </sheetView>
  </sheetViews>
  <sheetFormatPr defaultRowHeight="12.75"/>
  <cols>
    <col min="1" max="1" width="5.7109375" style="64" customWidth="1"/>
    <col min="2" max="3" width="10.7109375" style="33" customWidth="1"/>
    <col min="4" max="5" width="8.7109375" style="33" customWidth="1"/>
    <col min="6" max="6" width="15.7109375" style="32" customWidth="1"/>
    <col min="7" max="7" width="12.7109375" style="32" customWidth="1"/>
    <col min="8" max="17" width="12.7109375" style="32" hidden="1" customWidth="1"/>
    <col min="18" max="20" width="12.7109375" style="32" customWidth="1"/>
    <col min="21" max="21" width="15.7109375" style="32" customWidth="1"/>
    <col min="22" max="23" width="9.140625" style="32"/>
    <col min="24" max="24" width="11.140625" style="32" customWidth="1"/>
    <col min="25" max="256" width="9.140625" style="32"/>
    <col min="257" max="257" width="5.7109375" style="32" customWidth="1"/>
    <col min="258" max="259" width="10.7109375" style="32" customWidth="1"/>
    <col min="260" max="261" width="8.7109375" style="32" customWidth="1"/>
    <col min="262" max="262" width="15.7109375" style="32" customWidth="1"/>
    <col min="263" max="263" width="12.7109375" style="32" customWidth="1"/>
    <col min="264" max="273" width="0" style="32" hidden="1" customWidth="1"/>
    <col min="274" max="276" width="12.7109375" style="32" customWidth="1"/>
    <col min="277" max="277" width="15.7109375" style="32" customWidth="1"/>
    <col min="278" max="279" width="9.140625" style="32"/>
    <col min="280" max="280" width="11.140625" style="32" customWidth="1"/>
    <col min="281" max="512" width="9.140625" style="32"/>
    <col min="513" max="513" width="5.7109375" style="32" customWidth="1"/>
    <col min="514" max="515" width="10.7109375" style="32" customWidth="1"/>
    <col min="516" max="517" width="8.7109375" style="32" customWidth="1"/>
    <col min="518" max="518" width="15.7109375" style="32" customWidth="1"/>
    <col min="519" max="519" width="12.7109375" style="32" customWidth="1"/>
    <col min="520" max="529" width="0" style="32" hidden="1" customWidth="1"/>
    <col min="530" max="532" width="12.7109375" style="32" customWidth="1"/>
    <col min="533" max="533" width="15.7109375" style="32" customWidth="1"/>
    <col min="534" max="535" width="9.140625" style="32"/>
    <col min="536" max="536" width="11.140625" style="32" customWidth="1"/>
    <col min="537" max="768" width="9.140625" style="32"/>
    <col min="769" max="769" width="5.7109375" style="32" customWidth="1"/>
    <col min="770" max="771" width="10.7109375" style="32" customWidth="1"/>
    <col min="772" max="773" width="8.7109375" style="32" customWidth="1"/>
    <col min="774" max="774" width="15.7109375" style="32" customWidth="1"/>
    <col min="775" max="775" width="12.7109375" style="32" customWidth="1"/>
    <col min="776" max="785" width="0" style="32" hidden="1" customWidth="1"/>
    <col min="786" max="788" width="12.7109375" style="32" customWidth="1"/>
    <col min="789" max="789" width="15.7109375" style="32" customWidth="1"/>
    <col min="790" max="791" width="9.140625" style="32"/>
    <col min="792" max="792" width="11.140625" style="32" customWidth="1"/>
    <col min="793" max="1024" width="9.140625" style="32"/>
    <col min="1025" max="1025" width="5.7109375" style="32" customWidth="1"/>
    <col min="1026" max="1027" width="10.7109375" style="32" customWidth="1"/>
    <col min="1028" max="1029" width="8.7109375" style="32" customWidth="1"/>
    <col min="1030" max="1030" width="15.7109375" style="32" customWidth="1"/>
    <col min="1031" max="1031" width="12.7109375" style="32" customWidth="1"/>
    <col min="1032" max="1041" width="0" style="32" hidden="1" customWidth="1"/>
    <col min="1042" max="1044" width="12.7109375" style="32" customWidth="1"/>
    <col min="1045" max="1045" width="15.7109375" style="32" customWidth="1"/>
    <col min="1046" max="1047" width="9.140625" style="32"/>
    <col min="1048" max="1048" width="11.140625" style="32" customWidth="1"/>
    <col min="1049" max="1280" width="9.140625" style="32"/>
    <col min="1281" max="1281" width="5.7109375" style="32" customWidth="1"/>
    <col min="1282" max="1283" width="10.7109375" style="32" customWidth="1"/>
    <col min="1284" max="1285" width="8.7109375" style="32" customWidth="1"/>
    <col min="1286" max="1286" width="15.7109375" style="32" customWidth="1"/>
    <col min="1287" max="1287" width="12.7109375" style="32" customWidth="1"/>
    <col min="1288" max="1297" width="0" style="32" hidden="1" customWidth="1"/>
    <col min="1298" max="1300" width="12.7109375" style="32" customWidth="1"/>
    <col min="1301" max="1301" width="15.7109375" style="32" customWidth="1"/>
    <col min="1302" max="1303" width="9.140625" style="32"/>
    <col min="1304" max="1304" width="11.140625" style="32" customWidth="1"/>
    <col min="1305" max="1536" width="9.140625" style="32"/>
    <col min="1537" max="1537" width="5.7109375" style="32" customWidth="1"/>
    <col min="1538" max="1539" width="10.7109375" style="32" customWidth="1"/>
    <col min="1540" max="1541" width="8.7109375" style="32" customWidth="1"/>
    <col min="1542" max="1542" width="15.7109375" style="32" customWidth="1"/>
    <col min="1543" max="1543" width="12.7109375" style="32" customWidth="1"/>
    <col min="1544" max="1553" width="0" style="32" hidden="1" customWidth="1"/>
    <col min="1554" max="1556" width="12.7109375" style="32" customWidth="1"/>
    <col min="1557" max="1557" width="15.7109375" style="32" customWidth="1"/>
    <col min="1558" max="1559" width="9.140625" style="32"/>
    <col min="1560" max="1560" width="11.140625" style="32" customWidth="1"/>
    <col min="1561" max="1792" width="9.140625" style="32"/>
    <col min="1793" max="1793" width="5.7109375" style="32" customWidth="1"/>
    <col min="1794" max="1795" width="10.7109375" style="32" customWidth="1"/>
    <col min="1796" max="1797" width="8.7109375" style="32" customWidth="1"/>
    <col min="1798" max="1798" width="15.7109375" style="32" customWidth="1"/>
    <col min="1799" max="1799" width="12.7109375" style="32" customWidth="1"/>
    <col min="1800" max="1809" width="0" style="32" hidden="1" customWidth="1"/>
    <col min="1810" max="1812" width="12.7109375" style="32" customWidth="1"/>
    <col min="1813" max="1813" width="15.7109375" style="32" customWidth="1"/>
    <col min="1814" max="1815" width="9.140625" style="32"/>
    <col min="1816" max="1816" width="11.140625" style="32" customWidth="1"/>
    <col min="1817" max="2048" width="9.140625" style="32"/>
    <col min="2049" max="2049" width="5.7109375" style="32" customWidth="1"/>
    <col min="2050" max="2051" width="10.7109375" style="32" customWidth="1"/>
    <col min="2052" max="2053" width="8.7109375" style="32" customWidth="1"/>
    <col min="2054" max="2054" width="15.7109375" style="32" customWidth="1"/>
    <col min="2055" max="2055" width="12.7109375" style="32" customWidth="1"/>
    <col min="2056" max="2065" width="0" style="32" hidden="1" customWidth="1"/>
    <col min="2066" max="2068" width="12.7109375" style="32" customWidth="1"/>
    <col min="2069" max="2069" width="15.7109375" style="32" customWidth="1"/>
    <col min="2070" max="2071" width="9.140625" style="32"/>
    <col min="2072" max="2072" width="11.140625" style="32" customWidth="1"/>
    <col min="2073" max="2304" width="9.140625" style="32"/>
    <col min="2305" max="2305" width="5.7109375" style="32" customWidth="1"/>
    <col min="2306" max="2307" width="10.7109375" style="32" customWidth="1"/>
    <col min="2308" max="2309" width="8.7109375" style="32" customWidth="1"/>
    <col min="2310" max="2310" width="15.7109375" style="32" customWidth="1"/>
    <col min="2311" max="2311" width="12.7109375" style="32" customWidth="1"/>
    <col min="2312" max="2321" width="0" style="32" hidden="1" customWidth="1"/>
    <col min="2322" max="2324" width="12.7109375" style="32" customWidth="1"/>
    <col min="2325" max="2325" width="15.7109375" style="32" customWidth="1"/>
    <col min="2326" max="2327" width="9.140625" style="32"/>
    <col min="2328" max="2328" width="11.140625" style="32" customWidth="1"/>
    <col min="2329" max="2560" width="9.140625" style="32"/>
    <col min="2561" max="2561" width="5.7109375" style="32" customWidth="1"/>
    <col min="2562" max="2563" width="10.7109375" style="32" customWidth="1"/>
    <col min="2564" max="2565" width="8.7109375" style="32" customWidth="1"/>
    <col min="2566" max="2566" width="15.7109375" style="32" customWidth="1"/>
    <col min="2567" max="2567" width="12.7109375" style="32" customWidth="1"/>
    <col min="2568" max="2577" width="0" style="32" hidden="1" customWidth="1"/>
    <col min="2578" max="2580" width="12.7109375" style="32" customWidth="1"/>
    <col min="2581" max="2581" width="15.7109375" style="32" customWidth="1"/>
    <col min="2582" max="2583" width="9.140625" style="32"/>
    <col min="2584" max="2584" width="11.140625" style="32" customWidth="1"/>
    <col min="2585" max="2816" width="9.140625" style="32"/>
    <col min="2817" max="2817" width="5.7109375" style="32" customWidth="1"/>
    <col min="2818" max="2819" width="10.7109375" style="32" customWidth="1"/>
    <col min="2820" max="2821" width="8.7109375" style="32" customWidth="1"/>
    <col min="2822" max="2822" width="15.7109375" style="32" customWidth="1"/>
    <col min="2823" max="2823" width="12.7109375" style="32" customWidth="1"/>
    <col min="2824" max="2833" width="0" style="32" hidden="1" customWidth="1"/>
    <col min="2834" max="2836" width="12.7109375" style="32" customWidth="1"/>
    <col min="2837" max="2837" width="15.7109375" style="32" customWidth="1"/>
    <col min="2838" max="2839" width="9.140625" style="32"/>
    <col min="2840" max="2840" width="11.140625" style="32" customWidth="1"/>
    <col min="2841" max="3072" width="9.140625" style="32"/>
    <col min="3073" max="3073" width="5.7109375" style="32" customWidth="1"/>
    <col min="3074" max="3075" width="10.7109375" style="32" customWidth="1"/>
    <col min="3076" max="3077" width="8.7109375" style="32" customWidth="1"/>
    <col min="3078" max="3078" width="15.7109375" style="32" customWidth="1"/>
    <col min="3079" max="3079" width="12.7109375" style="32" customWidth="1"/>
    <col min="3080" max="3089" width="0" style="32" hidden="1" customWidth="1"/>
    <col min="3090" max="3092" width="12.7109375" style="32" customWidth="1"/>
    <col min="3093" max="3093" width="15.7109375" style="32" customWidth="1"/>
    <col min="3094" max="3095" width="9.140625" style="32"/>
    <col min="3096" max="3096" width="11.140625" style="32" customWidth="1"/>
    <col min="3097" max="3328" width="9.140625" style="32"/>
    <col min="3329" max="3329" width="5.7109375" style="32" customWidth="1"/>
    <col min="3330" max="3331" width="10.7109375" style="32" customWidth="1"/>
    <col min="3332" max="3333" width="8.7109375" style="32" customWidth="1"/>
    <col min="3334" max="3334" width="15.7109375" style="32" customWidth="1"/>
    <col min="3335" max="3335" width="12.7109375" style="32" customWidth="1"/>
    <col min="3336" max="3345" width="0" style="32" hidden="1" customWidth="1"/>
    <col min="3346" max="3348" width="12.7109375" style="32" customWidth="1"/>
    <col min="3349" max="3349" width="15.7109375" style="32" customWidth="1"/>
    <col min="3350" max="3351" width="9.140625" style="32"/>
    <col min="3352" max="3352" width="11.140625" style="32" customWidth="1"/>
    <col min="3353" max="3584" width="9.140625" style="32"/>
    <col min="3585" max="3585" width="5.7109375" style="32" customWidth="1"/>
    <col min="3586" max="3587" width="10.7109375" style="32" customWidth="1"/>
    <col min="3588" max="3589" width="8.7109375" style="32" customWidth="1"/>
    <col min="3590" max="3590" width="15.7109375" style="32" customWidth="1"/>
    <col min="3591" max="3591" width="12.7109375" style="32" customWidth="1"/>
    <col min="3592" max="3601" width="0" style="32" hidden="1" customWidth="1"/>
    <col min="3602" max="3604" width="12.7109375" style="32" customWidth="1"/>
    <col min="3605" max="3605" width="15.7109375" style="32" customWidth="1"/>
    <col min="3606" max="3607" width="9.140625" style="32"/>
    <col min="3608" max="3608" width="11.140625" style="32" customWidth="1"/>
    <col min="3609" max="3840" width="9.140625" style="32"/>
    <col min="3841" max="3841" width="5.7109375" style="32" customWidth="1"/>
    <col min="3842" max="3843" width="10.7109375" style="32" customWidth="1"/>
    <col min="3844" max="3845" width="8.7109375" style="32" customWidth="1"/>
    <col min="3846" max="3846" width="15.7109375" style="32" customWidth="1"/>
    <col min="3847" max="3847" width="12.7109375" style="32" customWidth="1"/>
    <col min="3848" max="3857" width="0" style="32" hidden="1" customWidth="1"/>
    <col min="3858" max="3860" width="12.7109375" style="32" customWidth="1"/>
    <col min="3861" max="3861" width="15.7109375" style="32" customWidth="1"/>
    <col min="3862" max="3863" width="9.140625" style="32"/>
    <col min="3864" max="3864" width="11.140625" style="32" customWidth="1"/>
    <col min="3865" max="4096" width="9.140625" style="32"/>
    <col min="4097" max="4097" width="5.7109375" style="32" customWidth="1"/>
    <col min="4098" max="4099" width="10.7109375" style="32" customWidth="1"/>
    <col min="4100" max="4101" width="8.7109375" style="32" customWidth="1"/>
    <col min="4102" max="4102" width="15.7109375" style="32" customWidth="1"/>
    <col min="4103" max="4103" width="12.7109375" style="32" customWidth="1"/>
    <col min="4104" max="4113" width="0" style="32" hidden="1" customWidth="1"/>
    <col min="4114" max="4116" width="12.7109375" style="32" customWidth="1"/>
    <col min="4117" max="4117" width="15.7109375" style="32" customWidth="1"/>
    <col min="4118" max="4119" width="9.140625" style="32"/>
    <col min="4120" max="4120" width="11.140625" style="32" customWidth="1"/>
    <col min="4121" max="4352" width="9.140625" style="32"/>
    <col min="4353" max="4353" width="5.7109375" style="32" customWidth="1"/>
    <col min="4354" max="4355" width="10.7109375" style="32" customWidth="1"/>
    <col min="4356" max="4357" width="8.7109375" style="32" customWidth="1"/>
    <col min="4358" max="4358" width="15.7109375" style="32" customWidth="1"/>
    <col min="4359" max="4359" width="12.7109375" style="32" customWidth="1"/>
    <col min="4360" max="4369" width="0" style="32" hidden="1" customWidth="1"/>
    <col min="4370" max="4372" width="12.7109375" style="32" customWidth="1"/>
    <col min="4373" max="4373" width="15.7109375" style="32" customWidth="1"/>
    <col min="4374" max="4375" width="9.140625" style="32"/>
    <col min="4376" max="4376" width="11.140625" style="32" customWidth="1"/>
    <col min="4377" max="4608" width="9.140625" style="32"/>
    <col min="4609" max="4609" width="5.7109375" style="32" customWidth="1"/>
    <col min="4610" max="4611" width="10.7109375" style="32" customWidth="1"/>
    <col min="4612" max="4613" width="8.7109375" style="32" customWidth="1"/>
    <col min="4614" max="4614" width="15.7109375" style="32" customWidth="1"/>
    <col min="4615" max="4615" width="12.7109375" style="32" customWidth="1"/>
    <col min="4616" max="4625" width="0" style="32" hidden="1" customWidth="1"/>
    <col min="4626" max="4628" width="12.7109375" style="32" customWidth="1"/>
    <col min="4629" max="4629" width="15.7109375" style="32" customWidth="1"/>
    <col min="4630" max="4631" width="9.140625" style="32"/>
    <col min="4632" max="4632" width="11.140625" style="32" customWidth="1"/>
    <col min="4633" max="4864" width="9.140625" style="32"/>
    <col min="4865" max="4865" width="5.7109375" style="32" customWidth="1"/>
    <col min="4866" max="4867" width="10.7109375" style="32" customWidth="1"/>
    <col min="4868" max="4869" width="8.7109375" style="32" customWidth="1"/>
    <col min="4870" max="4870" width="15.7109375" style="32" customWidth="1"/>
    <col min="4871" max="4871" width="12.7109375" style="32" customWidth="1"/>
    <col min="4872" max="4881" width="0" style="32" hidden="1" customWidth="1"/>
    <col min="4882" max="4884" width="12.7109375" style="32" customWidth="1"/>
    <col min="4885" max="4885" width="15.7109375" style="32" customWidth="1"/>
    <col min="4886" max="4887" width="9.140625" style="32"/>
    <col min="4888" max="4888" width="11.140625" style="32" customWidth="1"/>
    <col min="4889" max="5120" width="9.140625" style="32"/>
    <col min="5121" max="5121" width="5.7109375" style="32" customWidth="1"/>
    <col min="5122" max="5123" width="10.7109375" style="32" customWidth="1"/>
    <col min="5124" max="5125" width="8.7109375" style="32" customWidth="1"/>
    <col min="5126" max="5126" width="15.7109375" style="32" customWidth="1"/>
    <col min="5127" max="5127" width="12.7109375" style="32" customWidth="1"/>
    <col min="5128" max="5137" width="0" style="32" hidden="1" customWidth="1"/>
    <col min="5138" max="5140" width="12.7109375" style="32" customWidth="1"/>
    <col min="5141" max="5141" width="15.7109375" style="32" customWidth="1"/>
    <col min="5142" max="5143" width="9.140625" style="32"/>
    <col min="5144" max="5144" width="11.140625" style="32" customWidth="1"/>
    <col min="5145" max="5376" width="9.140625" style="32"/>
    <col min="5377" max="5377" width="5.7109375" style="32" customWidth="1"/>
    <col min="5378" max="5379" width="10.7109375" style="32" customWidth="1"/>
    <col min="5380" max="5381" width="8.7109375" style="32" customWidth="1"/>
    <col min="5382" max="5382" width="15.7109375" style="32" customWidth="1"/>
    <col min="5383" max="5383" width="12.7109375" style="32" customWidth="1"/>
    <col min="5384" max="5393" width="0" style="32" hidden="1" customWidth="1"/>
    <col min="5394" max="5396" width="12.7109375" style="32" customWidth="1"/>
    <col min="5397" max="5397" width="15.7109375" style="32" customWidth="1"/>
    <col min="5398" max="5399" width="9.140625" style="32"/>
    <col min="5400" max="5400" width="11.140625" style="32" customWidth="1"/>
    <col min="5401" max="5632" width="9.140625" style="32"/>
    <col min="5633" max="5633" width="5.7109375" style="32" customWidth="1"/>
    <col min="5634" max="5635" width="10.7109375" style="32" customWidth="1"/>
    <col min="5636" max="5637" width="8.7109375" style="32" customWidth="1"/>
    <col min="5638" max="5638" width="15.7109375" style="32" customWidth="1"/>
    <col min="5639" max="5639" width="12.7109375" style="32" customWidth="1"/>
    <col min="5640" max="5649" width="0" style="32" hidden="1" customWidth="1"/>
    <col min="5650" max="5652" width="12.7109375" style="32" customWidth="1"/>
    <col min="5653" max="5653" width="15.7109375" style="32" customWidth="1"/>
    <col min="5654" max="5655" width="9.140625" style="32"/>
    <col min="5656" max="5656" width="11.140625" style="32" customWidth="1"/>
    <col min="5657" max="5888" width="9.140625" style="32"/>
    <col min="5889" max="5889" width="5.7109375" style="32" customWidth="1"/>
    <col min="5890" max="5891" width="10.7109375" style="32" customWidth="1"/>
    <col min="5892" max="5893" width="8.7109375" style="32" customWidth="1"/>
    <col min="5894" max="5894" width="15.7109375" style="32" customWidth="1"/>
    <col min="5895" max="5895" width="12.7109375" style="32" customWidth="1"/>
    <col min="5896" max="5905" width="0" style="32" hidden="1" customWidth="1"/>
    <col min="5906" max="5908" width="12.7109375" style="32" customWidth="1"/>
    <col min="5909" max="5909" width="15.7109375" style="32" customWidth="1"/>
    <col min="5910" max="5911" width="9.140625" style="32"/>
    <col min="5912" max="5912" width="11.140625" style="32" customWidth="1"/>
    <col min="5913" max="6144" width="9.140625" style="32"/>
    <col min="6145" max="6145" width="5.7109375" style="32" customWidth="1"/>
    <col min="6146" max="6147" width="10.7109375" style="32" customWidth="1"/>
    <col min="6148" max="6149" width="8.7109375" style="32" customWidth="1"/>
    <col min="6150" max="6150" width="15.7109375" style="32" customWidth="1"/>
    <col min="6151" max="6151" width="12.7109375" style="32" customWidth="1"/>
    <col min="6152" max="6161" width="0" style="32" hidden="1" customWidth="1"/>
    <col min="6162" max="6164" width="12.7109375" style="32" customWidth="1"/>
    <col min="6165" max="6165" width="15.7109375" style="32" customWidth="1"/>
    <col min="6166" max="6167" width="9.140625" style="32"/>
    <col min="6168" max="6168" width="11.140625" style="32" customWidth="1"/>
    <col min="6169" max="6400" width="9.140625" style="32"/>
    <col min="6401" max="6401" width="5.7109375" style="32" customWidth="1"/>
    <col min="6402" max="6403" width="10.7109375" style="32" customWidth="1"/>
    <col min="6404" max="6405" width="8.7109375" style="32" customWidth="1"/>
    <col min="6406" max="6406" width="15.7109375" style="32" customWidth="1"/>
    <col min="6407" max="6407" width="12.7109375" style="32" customWidth="1"/>
    <col min="6408" max="6417" width="0" style="32" hidden="1" customWidth="1"/>
    <col min="6418" max="6420" width="12.7109375" style="32" customWidth="1"/>
    <col min="6421" max="6421" width="15.7109375" style="32" customWidth="1"/>
    <col min="6422" max="6423" width="9.140625" style="32"/>
    <col min="6424" max="6424" width="11.140625" style="32" customWidth="1"/>
    <col min="6425" max="6656" width="9.140625" style="32"/>
    <col min="6657" max="6657" width="5.7109375" style="32" customWidth="1"/>
    <col min="6658" max="6659" width="10.7109375" style="32" customWidth="1"/>
    <col min="6660" max="6661" width="8.7109375" style="32" customWidth="1"/>
    <col min="6662" max="6662" width="15.7109375" style="32" customWidth="1"/>
    <col min="6663" max="6663" width="12.7109375" style="32" customWidth="1"/>
    <col min="6664" max="6673" width="0" style="32" hidden="1" customWidth="1"/>
    <col min="6674" max="6676" width="12.7109375" style="32" customWidth="1"/>
    <col min="6677" max="6677" width="15.7109375" style="32" customWidth="1"/>
    <col min="6678" max="6679" width="9.140625" style="32"/>
    <col min="6680" max="6680" width="11.140625" style="32" customWidth="1"/>
    <col min="6681" max="6912" width="9.140625" style="32"/>
    <col min="6913" max="6913" width="5.7109375" style="32" customWidth="1"/>
    <col min="6914" max="6915" width="10.7109375" style="32" customWidth="1"/>
    <col min="6916" max="6917" width="8.7109375" style="32" customWidth="1"/>
    <col min="6918" max="6918" width="15.7109375" style="32" customWidth="1"/>
    <col min="6919" max="6919" width="12.7109375" style="32" customWidth="1"/>
    <col min="6920" max="6929" width="0" style="32" hidden="1" customWidth="1"/>
    <col min="6930" max="6932" width="12.7109375" style="32" customWidth="1"/>
    <col min="6933" max="6933" width="15.7109375" style="32" customWidth="1"/>
    <col min="6934" max="6935" width="9.140625" style="32"/>
    <col min="6936" max="6936" width="11.140625" style="32" customWidth="1"/>
    <col min="6937" max="7168" width="9.140625" style="32"/>
    <col min="7169" max="7169" width="5.7109375" style="32" customWidth="1"/>
    <col min="7170" max="7171" width="10.7109375" style="32" customWidth="1"/>
    <col min="7172" max="7173" width="8.7109375" style="32" customWidth="1"/>
    <col min="7174" max="7174" width="15.7109375" style="32" customWidth="1"/>
    <col min="7175" max="7175" width="12.7109375" style="32" customWidth="1"/>
    <col min="7176" max="7185" width="0" style="32" hidden="1" customWidth="1"/>
    <col min="7186" max="7188" width="12.7109375" style="32" customWidth="1"/>
    <col min="7189" max="7189" width="15.7109375" style="32" customWidth="1"/>
    <col min="7190" max="7191" width="9.140625" style="32"/>
    <col min="7192" max="7192" width="11.140625" style="32" customWidth="1"/>
    <col min="7193" max="7424" width="9.140625" style="32"/>
    <col min="7425" max="7425" width="5.7109375" style="32" customWidth="1"/>
    <col min="7426" max="7427" width="10.7109375" style="32" customWidth="1"/>
    <col min="7428" max="7429" width="8.7109375" style="32" customWidth="1"/>
    <col min="7430" max="7430" width="15.7109375" style="32" customWidth="1"/>
    <col min="7431" max="7431" width="12.7109375" style="32" customWidth="1"/>
    <col min="7432" max="7441" width="0" style="32" hidden="1" customWidth="1"/>
    <col min="7442" max="7444" width="12.7109375" style="32" customWidth="1"/>
    <col min="7445" max="7445" width="15.7109375" style="32" customWidth="1"/>
    <col min="7446" max="7447" width="9.140625" style="32"/>
    <col min="7448" max="7448" width="11.140625" style="32" customWidth="1"/>
    <col min="7449" max="7680" width="9.140625" style="32"/>
    <col min="7681" max="7681" width="5.7109375" style="32" customWidth="1"/>
    <col min="7682" max="7683" width="10.7109375" style="32" customWidth="1"/>
    <col min="7684" max="7685" width="8.7109375" style="32" customWidth="1"/>
    <col min="7686" max="7686" width="15.7109375" style="32" customWidth="1"/>
    <col min="7687" max="7687" width="12.7109375" style="32" customWidth="1"/>
    <col min="7688" max="7697" width="0" style="32" hidden="1" customWidth="1"/>
    <col min="7698" max="7700" width="12.7109375" style="32" customWidth="1"/>
    <col min="7701" max="7701" width="15.7109375" style="32" customWidth="1"/>
    <col min="7702" max="7703" width="9.140625" style="32"/>
    <col min="7704" max="7704" width="11.140625" style="32" customWidth="1"/>
    <col min="7705" max="7936" width="9.140625" style="32"/>
    <col min="7937" max="7937" width="5.7109375" style="32" customWidth="1"/>
    <col min="7938" max="7939" width="10.7109375" style="32" customWidth="1"/>
    <col min="7940" max="7941" width="8.7109375" style="32" customWidth="1"/>
    <col min="7942" max="7942" width="15.7109375" style="32" customWidth="1"/>
    <col min="7943" max="7943" width="12.7109375" style="32" customWidth="1"/>
    <col min="7944" max="7953" width="0" style="32" hidden="1" customWidth="1"/>
    <col min="7954" max="7956" width="12.7109375" style="32" customWidth="1"/>
    <col min="7957" max="7957" width="15.7109375" style="32" customWidth="1"/>
    <col min="7958" max="7959" width="9.140625" style="32"/>
    <col min="7960" max="7960" width="11.140625" style="32" customWidth="1"/>
    <col min="7961" max="8192" width="9.140625" style="32"/>
    <col min="8193" max="8193" width="5.7109375" style="32" customWidth="1"/>
    <col min="8194" max="8195" width="10.7109375" style="32" customWidth="1"/>
    <col min="8196" max="8197" width="8.7109375" style="32" customWidth="1"/>
    <col min="8198" max="8198" width="15.7109375" style="32" customWidth="1"/>
    <col min="8199" max="8199" width="12.7109375" style="32" customWidth="1"/>
    <col min="8200" max="8209" width="0" style="32" hidden="1" customWidth="1"/>
    <col min="8210" max="8212" width="12.7109375" style="32" customWidth="1"/>
    <col min="8213" max="8213" width="15.7109375" style="32" customWidth="1"/>
    <col min="8214" max="8215" width="9.140625" style="32"/>
    <col min="8216" max="8216" width="11.140625" style="32" customWidth="1"/>
    <col min="8217" max="8448" width="9.140625" style="32"/>
    <col min="8449" max="8449" width="5.7109375" style="32" customWidth="1"/>
    <col min="8450" max="8451" width="10.7109375" style="32" customWidth="1"/>
    <col min="8452" max="8453" width="8.7109375" style="32" customWidth="1"/>
    <col min="8454" max="8454" width="15.7109375" style="32" customWidth="1"/>
    <col min="8455" max="8455" width="12.7109375" style="32" customWidth="1"/>
    <col min="8456" max="8465" width="0" style="32" hidden="1" customWidth="1"/>
    <col min="8466" max="8468" width="12.7109375" style="32" customWidth="1"/>
    <col min="8469" max="8469" width="15.7109375" style="32" customWidth="1"/>
    <col min="8470" max="8471" width="9.140625" style="32"/>
    <col min="8472" max="8472" width="11.140625" style="32" customWidth="1"/>
    <col min="8473" max="8704" width="9.140625" style="32"/>
    <col min="8705" max="8705" width="5.7109375" style="32" customWidth="1"/>
    <col min="8706" max="8707" width="10.7109375" style="32" customWidth="1"/>
    <col min="8708" max="8709" width="8.7109375" style="32" customWidth="1"/>
    <col min="8710" max="8710" width="15.7109375" style="32" customWidth="1"/>
    <col min="8711" max="8711" width="12.7109375" style="32" customWidth="1"/>
    <col min="8712" max="8721" width="0" style="32" hidden="1" customWidth="1"/>
    <col min="8722" max="8724" width="12.7109375" style="32" customWidth="1"/>
    <col min="8725" max="8725" width="15.7109375" style="32" customWidth="1"/>
    <col min="8726" max="8727" width="9.140625" style="32"/>
    <col min="8728" max="8728" width="11.140625" style="32" customWidth="1"/>
    <col min="8729" max="8960" width="9.140625" style="32"/>
    <col min="8961" max="8961" width="5.7109375" style="32" customWidth="1"/>
    <col min="8962" max="8963" width="10.7109375" style="32" customWidth="1"/>
    <col min="8964" max="8965" width="8.7109375" style="32" customWidth="1"/>
    <col min="8966" max="8966" width="15.7109375" style="32" customWidth="1"/>
    <col min="8967" max="8967" width="12.7109375" style="32" customWidth="1"/>
    <col min="8968" max="8977" width="0" style="32" hidden="1" customWidth="1"/>
    <col min="8978" max="8980" width="12.7109375" style="32" customWidth="1"/>
    <col min="8981" max="8981" width="15.7109375" style="32" customWidth="1"/>
    <col min="8982" max="8983" width="9.140625" style="32"/>
    <col min="8984" max="8984" width="11.140625" style="32" customWidth="1"/>
    <col min="8985" max="9216" width="9.140625" style="32"/>
    <col min="9217" max="9217" width="5.7109375" style="32" customWidth="1"/>
    <col min="9218" max="9219" width="10.7109375" style="32" customWidth="1"/>
    <col min="9220" max="9221" width="8.7109375" style="32" customWidth="1"/>
    <col min="9222" max="9222" width="15.7109375" style="32" customWidth="1"/>
    <col min="9223" max="9223" width="12.7109375" style="32" customWidth="1"/>
    <col min="9224" max="9233" width="0" style="32" hidden="1" customWidth="1"/>
    <col min="9234" max="9236" width="12.7109375" style="32" customWidth="1"/>
    <col min="9237" max="9237" width="15.7109375" style="32" customWidth="1"/>
    <col min="9238" max="9239" width="9.140625" style="32"/>
    <col min="9240" max="9240" width="11.140625" style="32" customWidth="1"/>
    <col min="9241" max="9472" width="9.140625" style="32"/>
    <col min="9473" max="9473" width="5.7109375" style="32" customWidth="1"/>
    <col min="9474" max="9475" width="10.7109375" style="32" customWidth="1"/>
    <col min="9476" max="9477" width="8.7109375" style="32" customWidth="1"/>
    <col min="9478" max="9478" width="15.7109375" style="32" customWidth="1"/>
    <col min="9479" max="9479" width="12.7109375" style="32" customWidth="1"/>
    <col min="9480" max="9489" width="0" style="32" hidden="1" customWidth="1"/>
    <col min="9490" max="9492" width="12.7109375" style="32" customWidth="1"/>
    <col min="9493" max="9493" width="15.7109375" style="32" customWidth="1"/>
    <col min="9494" max="9495" width="9.140625" style="32"/>
    <col min="9496" max="9496" width="11.140625" style="32" customWidth="1"/>
    <col min="9497" max="9728" width="9.140625" style="32"/>
    <col min="9729" max="9729" width="5.7109375" style="32" customWidth="1"/>
    <col min="9730" max="9731" width="10.7109375" style="32" customWidth="1"/>
    <col min="9732" max="9733" width="8.7109375" style="32" customWidth="1"/>
    <col min="9734" max="9734" width="15.7109375" style="32" customWidth="1"/>
    <col min="9735" max="9735" width="12.7109375" style="32" customWidth="1"/>
    <col min="9736" max="9745" width="0" style="32" hidden="1" customWidth="1"/>
    <col min="9746" max="9748" width="12.7109375" style="32" customWidth="1"/>
    <col min="9749" max="9749" width="15.7109375" style="32" customWidth="1"/>
    <col min="9750" max="9751" width="9.140625" style="32"/>
    <col min="9752" max="9752" width="11.140625" style="32" customWidth="1"/>
    <col min="9753" max="9984" width="9.140625" style="32"/>
    <col min="9985" max="9985" width="5.7109375" style="32" customWidth="1"/>
    <col min="9986" max="9987" width="10.7109375" style="32" customWidth="1"/>
    <col min="9988" max="9989" width="8.7109375" style="32" customWidth="1"/>
    <col min="9990" max="9990" width="15.7109375" style="32" customWidth="1"/>
    <col min="9991" max="9991" width="12.7109375" style="32" customWidth="1"/>
    <col min="9992" max="10001" width="0" style="32" hidden="1" customWidth="1"/>
    <col min="10002" max="10004" width="12.7109375" style="32" customWidth="1"/>
    <col min="10005" max="10005" width="15.7109375" style="32" customWidth="1"/>
    <col min="10006" max="10007" width="9.140625" style="32"/>
    <col min="10008" max="10008" width="11.140625" style="32" customWidth="1"/>
    <col min="10009" max="10240" width="9.140625" style="32"/>
    <col min="10241" max="10241" width="5.7109375" style="32" customWidth="1"/>
    <col min="10242" max="10243" width="10.7109375" style="32" customWidth="1"/>
    <col min="10244" max="10245" width="8.7109375" style="32" customWidth="1"/>
    <col min="10246" max="10246" width="15.7109375" style="32" customWidth="1"/>
    <col min="10247" max="10247" width="12.7109375" style="32" customWidth="1"/>
    <col min="10248" max="10257" width="0" style="32" hidden="1" customWidth="1"/>
    <col min="10258" max="10260" width="12.7109375" style="32" customWidth="1"/>
    <col min="10261" max="10261" width="15.7109375" style="32" customWidth="1"/>
    <col min="10262" max="10263" width="9.140625" style="32"/>
    <col min="10264" max="10264" width="11.140625" style="32" customWidth="1"/>
    <col min="10265" max="10496" width="9.140625" style="32"/>
    <col min="10497" max="10497" width="5.7109375" style="32" customWidth="1"/>
    <col min="10498" max="10499" width="10.7109375" style="32" customWidth="1"/>
    <col min="10500" max="10501" width="8.7109375" style="32" customWidth="1"/>
    <col min="10502" max="10502" width="15.7109375" style="32" customWidth="1"/>
    <col min="10503" max="10503" width="12.7109375" style="32" customWidth="1"/>
    <col min="10504" max="10513" width="0" style="32" hidden="1" customWidth="1"/>
    <col min="10514" max="10516" width="12.7109375" style="32" customWidth="1"/>
    <col min="10517" max="10517" width="15.7109375" style="32" customWidth="1"/>
    <col min="10518" max="10519" width="9.140625" style="32"/>
    <col min="10520" max="10520" width="11.140625" style="32" customWidth="1"/>
    <col min="10521" max="10752" width="9.140625" style="32"/>
    <col min="10753" max="10753" width="5.7109375" style="32" customWidth="1"/>
    <col min="10754" max="10755" width="10.7109375" style="32" customWidth="1"/>
    <col min="10756" max="10757" width="8.7109375" style="32" customWidth="1"/>
    <col min="10758" max="10758" width="15.7109375" style="32" customWidth="1"/>
    <col min="10759" max="10759" width="12.7109375" style="32" customWidth="1"/>
    <col min="10760" max="10769" width="0" style="32" hidden="1" customWidth="1"/>
    <col min="10770" max="10772" width="12.7109375" style="32" customWidth="1"/>
    <col min="10773" max="10773" width="15.7109375" style="32" customWidth="1"/>
    <col min="10774" max="10775" width="9.140625" style="32"/>
    <col min="10776" max="10776" width="11.140625" style="32" customWidth="1"/>
    <col min="10777" max="11008" width="9.140625" style="32"/>
    <col min="11009" max="11009" width="5.7109375" style="32" customWidth="1"/>
    <col min="11010" max="11011" width="10.7109375" style="32" customWidth="1"/>
    <col min="11012" max="11013" width="8.7109375" style="32" customWidth="1"/>
    <col min="11014" max="11014" width="15.7109375" style="32" customWidth="1"/>
    <col min="11015" max="11015" width="12.7109375" style="32" customWidth="1"/>
    <col min="11016" max="11025" width="0" style="32" hidden="1" customWidth="1"/>
    <col min="11026" max="11028" width="12.7109375" style="32" customWidth="1"/>
    <col min="11029" max="11029" width="15.7109375" style="32" customWidth="1"/>
    <col min="11030" max="11031" width="9.140625" style="32"/>
    <col min="11032" max="11032" width="11.140625" style="32" customWidth="1"/>
    <col min="11033" max="11264" width="9.140625" style="32"/>
    <col min="11265" max="11265" width="5.7109375" style="32" customWidth="1"/>
    <col min="11266" max="11267" width="10.7109375" style="32" customWidth="1"/>
    <col min="11268" max="11269" width="8.7109375" style="32" customWidth="1"/>
    <col min="11270" max="11270" width="15.7109375" style="32" customWidth="1"/>
    <col min="11271" max="11271" width="12.7109375" style="32" customWidth="1"/>
    <col min="11272" max="11281" width="0" style="32" hidden="1" customWidth="1"/>
    <col min="11282" max="11284" width="12.7109375" style="32" customWidth="1"/>
    <col min="11285" max="11285" width="15.7109375" style="32" customWidth="1"/>
    <col min="11286" max="11287" width="9.140625" style="32"/>
    <col min="11288" max="11288" width="11.140625" style="32" customWidth="1"/>
    <col min="11289" max="11520" width="9.140625" style="32"/>
    <col min="11521" max="11521" width="5.7109375" style="32" customWidth="1"/>
    <col min="11522" max="11523" width="10.7109375" style="32" customWidth="1"/>
    <col min="11524" max="11525" width="8.7109375" style="32" customWidth="1"/>
    <col min="11526" max="11526" width="15.7109375" style="32" customWidth="1"/>
    <col min="11527" max="11527" width="12.7109375" style="32" customWidth="1"/>
    <col min="11528" max="11537" width="0" style="32" hidden="1" customWidth="1"/>
    <col min="11538" max="11540" width="12.7109375" style="32" customWidth="1"/>
    <col min="11541" max="11541" width="15.7109375" style="32" customWidth="1"/>
    <col min="11542" max="11543" width="9.140625" style="32"/>
    <col min="11544" max="11544" width="11.140625" style="32" customWidth="1"/>
    <col min="11545" max="11776" width="9.140625" style="32"/>
    <col min="11777" max="11777" width="5.7109375" style="32" customWidth="1"/>
    <col min="11778" max="11779" width="10.7109375" style="32" customWidth="1"/>
    <col min="11780" max="11781" width="8.7109375" style="32" customWidth="1"/>
    <col min="11782" max="11782" width="15.7109375" style="32" customWidth="1"/>
    <col min="11783" max="11783" width="12.7109375" style="32" customWidth="1"/>
    <col min="11784" max="11793" width="0" style="32" hidden="1" customWidth="1"/>
    <col min="11794" max="11796" width="12.7109375" style="32" customWidth="1"/>
    <col min="11797" max="11797" width="15.7109375" style="32" customWidth="1"/>
    <col min="11798" max="11799" width="9.140625" style="32"/>
    <col min="11800" max="11800" width="11.140625" style="32" customWidth="1"/>
    <col min="11801" max="12032" width="9.140625" style="32"/>
    <col min="12033" max="12033" width="5.7109375" style="32" customWidth="1"/>
    <col min="12034" max="12035" width="10.7109375" style="32" customWidth="1"/>
    <col min="12036" max="12037" width="8.7109375" style="32" customWidth="1"/>
    <col min="12038" max="12038" width="15.7109375" style="32" customWidth="1"/>
    <col min="12039" max="12039" width="12.7109375" style="32" customWidth="1"/>
    <col min="12040" max="12049" width="0" style="32" hidden="1" customWidth="1"/>
    <col min="12050" max="12052" width="12.7109375" style="32" customWidth="1"/>
    <col min="12053" max="12053" width="15.7109375" style="32" customWidth="1"/>
    <col min="12054" max="12055" width="9.140625" style="32"/>
    <col min="12056" max="12056" width="11.140625" style="32" customWidth="1"/>
    <col min="12057" max="12288" width="9.140625" style="32"/>
    <col min="12289" max="12289" width="5.7109375" style="32" customWidth="1"/>
    <col min="12290" max="12291" width="10.7109375" style="32" customWidth="1"/>
    <col min="12292" max="12293" width="8.7109375" style="32" customWidth="1"/>
    <col min="12294" max="12294" width="15.7109375" style="32" customWidth="1"/>
    <col min="12295" max="12295" width="12.7109375" style="32" customWidth="1"/>
    <col min="12296" max="12305" width="0" style="32" hidden="1" customWidth="1"/>
    <col min="12306" max="12308" width="12.7109375" style="32" customWidth="1"/>
    <col min="12309" max="12309" width="15.7109375" style="32" customWidth="1"/>
    <col min="12310" max="12311" width="9.140625" style="32"/>
    <col min="12312" max="12312" width="11.140625" style="32" customWidth="1"/>
    <col min="12313" max="12544" width="9.140625" style="32"/>
    <col min="12545" max="12545" width="5.7109375" style="32" customWidth="1"/>
    <col min="12546" max="12547" width="10.7109375" style="32" customWidth="1"/>
    <col min="12548" max="12549" width="8.7109375" style="32" customWidth="1"/>
    <col min="12550" max="12550" width="15.7109375" style="32" customWidth="1"/>
    <col min="12551" max="12551" width="12.7109375" style="32" customWidth="1"/>
    <col min="12552" max="12561" width="0" style="32" hidden="1" customWidth="1"/>
    <col min="12562" max="12564" width="12.7109375" style="32" customWidth="1"/>
    <col min="12565" max="12565" width="15.7109375" style="32" customWidth="1"/>
    <col min="12566" max="12567" width="9.140625" style="32"/>
    <col min="12568" max="12568" width="11.140625" style="32" customWidth="1"/>
    <col min="12569" max="12800" width="9.140625" style="32"/>
    <col min="12801" max="12801" width="5.7109375" style="32" customWidth="1"/>
    <col min="12802" max="12803" width="10.7109375" style="32" customWidth="1"/>
    <col min="12804" max="12805" width="8.7109375" style="32" customWidth="1"/>
    <col min="12806" max="12806" width="15.7109375" style="32" customWidth="1"/>
    <col min="12807" max="12807" width="12.7109375" style="32" customWidth="1"/>
    <col min="12808" max="12817" width="0" style="32" hidden="1" customWidth="1"/>
    <col min="12818" max="12820" width="12.7109375" style="32" customWidth="1"/>
    <col min="12821" max="12821" width="15.7109375" style="32" customWidth="1"/>
    <col min="12822" max="12823" width="9.140625" style="32"/>
    <col min="12824" max="12824" width="11.140625" style="32" customWidth="1"/>
    <col min="12825" max="13056" width="9.140625" style="32"/>
    <col min="13057" max="13057" width="5.7109375" style="32" customWidth="1"/>
    <col min="13058" max="13059" width="10.7109375" style="32" customWidth="1"/>
    <col min="13060" max="13061" width="8.7109375" style="32" customWidth="1"/>
    <col min="13062" max="13062" width="15.7109375" style="32" customWidth="1"/>
    <col min="13063" max="13063" width="12.7109375" style="32" customWidth="1"/>
    <col min="13064" max="13073" width="0" style="32" hidden="1" customWidth="1"/>
    <col min="13074" max="13076" width="12.7109375" style="32" customWidth="1"/>
    <col min="13077" max="13077" width="15.7109375" style="32" customWidth="1"/>
    <col min="13078" max="13079" width="9.140625" style="32"/>
    <col min="13080" max="13080" width="11.140625" style="32" customWidth="1"/>
    <col min="13081" max="13312" width="9.140625" style="32"/>
    <col min="13313" max="13313" width="5.7109375" style="32" customWidth="1"/>
    <col min="13314" max="13315" width="10.7109375" style="32" customWidth="1"/>
    <col min="13316" max="13317" width="8.7109375" style="32" customWidth="1"/>
    <col min="13318" max="13318" width="15.7109375" style="32" customWidth="1"/>
    <col min="13319" max="13319" width="12.7109375" style="32" customWidth="1"/>
    <col min="13320" max="13329" width="0" style="32" hidden="1" customWidth="1"/>
    <col min="13330" max="13332" width="12.7109375" style="32" customWidth="1"/>
    <col min="13333" max="13333" width="15.7109375" style="32" customWidth="1"/>
    <col min="13334" max="13335" width="9.140625" style="32"/>
    <col min="13336" max="13336" width="11.140625" style="32" customWidth="1"/>
    <col min="13337" max="13568" width="9.140625" style="32"/>
    <col min="13569" max="13569" width="5.7109375" style="32" customWidth="1"/>
    <col min="13570" max="13571" width="10.7109375" style="32" customWidth="1"/>
    <col min="13572" max="13573" width="8.7109375" style="32" customWidth="1"/>
    <col min="13574" max="13574" width="15.7109375" style="32" customWidth="1"/>
    <col min="13575" max="13575" width="12.7109375" style="32" customWidth="1"/>
    <col min="13576" max="13585" width="0" style="32" hidden="1" customWidth="1"/>
    <col min="13586" max="13588" width="12.7109375" style="32" customWidth="1"/>
    <col min="13589" max="13589" width="15.7109375" style="32" customWidth="1"/>
    <col min="13590" max="13591" width="9.140625" style="32"/>
    <col min="13592" max="13592" width="11.140625" style="32" customWidth="1"/>
    <col min="13593" max="13824" width="9.140625" style="32"/>
    <col min="13825" max="13825" width="5.7109375" style="32" customWidth="1"/>
    <col min="13826" max="13827" width="10.7109375" style="32" customWidth="1"/>
    <col min="13828" max="13829" width="8.7109375" style="32" customWidth="1"/>
    <col min="13830" max="13830" width="15.7109375" style="32" customWidth="1"/>
    <col min="13831" max="13831" width="12.7109375" style="32" customWidth="1"/>
    <col min="13832" max="13841" width="0" style="32" hidden="1" customWidth="1"/>
    <col min="13842" max="13844" width="12.7109375" style="32" customWidth="1"/>
    <col min="13845" max="13845" width="15.7109375" style="32" customWidth="1"/>
    <col min="13846" max="13847" width="9.140625" style="32"/>
    <col min="13848" max="13848" width="11.140625" style="32" customWidth="1"/>
    <col min="13849" max="14080" width="9.140625" style="32"/>
    <col min="14081" max="14081" width="5.7109375" style="32" customWidth="1"/>
    <col min="14082" max="14083" width="10.7109375" style="32" customWidth="1"/>
    <col min="14084" max="14085" width="8.7109375" style="32" customWidth="1"/>
    <col min="14086" max="14086" width="15.7109375" style="32" customWidth="1"/>
    <col min="14087" max="14087" width="12.7109375" style="32" customWidth="1"/>
    <col min="14088" max="14097" width="0" style="32" hidden="1" customWidth="1"/>
    <col min="14098" max="14100" width="12.7109375" style="32" customWidth="1"/>
    <col min="14101" max="14101" width="15.7109375" style="32" customWidth="1"/>
    <col min="14102" max="14103" width="9.140625" style="32"/>
    <col min="14104" max="14104" width="11.140625" style="32" customWidth="1"/>
    <col min="14105" max="14336" width="9.140625" style="32"/>
    <col min="14337" max="14337" width="5.7109375" style="32" customWidth="1"/>
    <col min="14338" max="14339" width="10.7109375" style="32" customWidth="1"/>
    <col min="14340" max="14341" width="8.7109375" style="32" customWidth="1"/>
    <col min="14342" max="14342" width="15.7109375" style="32" customWidth="1"/>
    <col min="14343" max="14343" width="12.7109375" style="32" customWidth="1"/>
    <col min="14344" max="14353" width="0" style="32" hidden="1" customWidth="1"/>
    <col min="14354" max="14356" width="12.7109375" style="32" customWidth="1"/>
    <col min="14357" max="14357" width="15.7109375" style="32" customWidth="1"/>
    <col min="14358" max="14359" width="9.140625" style="32"/>
    <col min="14360" max="14360" width="11.140625" style="32" customWidth="1"/>
    <col min="14361" max="14592" width="9.140625" style="32"/>
    <col min="14593" max="14593" width="5.7109375" style="32" customWidth="1"/>
    <col min="14594" max="14595" width="10.7109375" style="32" customWidth="1"/>
    <col min="14596" max="14597" width="8.7109375" style="32" customWidth="1"/>
    <col min="14598" max="14598" width="15.7109375" style="32" customWidth="1"/>
    <col min="14599" max="14599" width="12.7109375" style="32" customWidth="1"/>
    <col min="14600" max="14609" width="0" style="32" hidden="1" customWidth="1"/>
    <col min="14610" max="14612" width="12.7109375" style="32" customWidth="1"/>
    <col min="14613" max="14613" width="15.7109375" style="32" customWidth="1"/>
    <col min="14614" max="14615" width="9.140625" style="32"/>
    <col min="14616" max="14616" width="11.140625" style="32" customWidth="1"/>
    <col min="14617" max="14848" width="9.140625" style="32"/>
    <col min="14849" max="14849" width="5.7109375" style="32" customWidth="1"/>
    <col min="14850" max="14851" width="10.7109375" style="32" customWidth="1"/>
    <col min="14852" max="14853" width="8.7109375" style="32" customWidth="1"/>
    <col min="14854" max="14854" width="15.7109375" style="32" customWidth="1"/>
    <col min="14855" max="14855" width="12.7109375" style="32" customWidth="1"/>
    <col min="14856" max="14865" width="0" style="32" hidden="1" customWidth="1"/>
    <col min="14866" max="14868" width="12.7109375" style="32" customWidth="1"/>
    <col min="14869" max="14869" width="15.7109375" style="32" customWidth="1"/>
    <col min="14870" max="14871" width="9.140625" style="32"/>
    <col min="14872" max="14872" width="11.140625" style="32" customWidth="1"/>
    <col min="14873" max="15104" width="9.140625" style="32"/>
    <col min="15105" max="15105" width="5.7109375" style="32" customWidth="1"/>
    <col min="15106" max="15107" width="10.7109375" style="32" customWidth="1"/>
    <col min="15108" max="15109" width="8.7109375" style="32" customWidth="1"/>
    <col min="15110" max="15110" width="15.7109375" style="32" customWidth="1"/>
    <col min="15111" max="15111" width="12.7109375" style="32" customWidth="1"/>
    <col min="15112" max="15121" width="0" style="32" hidden="1" customWidth="1"/>
    <col min="15122" max="15124" width="12.7109375" style="32" customWidth="1"/>
    <col min="15125" max="15125" width="15.7109375" style="32" customWidth="1"/>
    <col min="15126" max="15127" width="9.140625" style="32"/>
    <col min="15128" max="15128" width="11.140625" style="32" customWidth="1"/>
    <col min="15129" max="15360" width="9.140625" style="32"/>
    <col min="15361" max="15361" width="5.7109375" style="32" customWidth="1"/>
    <col min="15362" max="15363" width="10.7109375" style="32" customWidth="1"/>
    <col min="15364" max="15365" width="8.7109375" style="32" customWidth="1"/>
    <col min="15366" max="15366" width="15.7109375" style="32" customWidth="1"/>
    <col min="15367" max="15367" width="12.7109375" style="32" customWidth="1"/>
    <col min="15368" max="15377" width="0" style="32" hidden="1" customWidth="1"/>
    <col min="15378" max="15380" width="12.7109375" style="32" customWidth="1"/>
    <col min="15381" max="15381" width="15.7109375" style="32" customWidth="1"/>
    <col min="15382" max="15383" width="9.140625" style="32"/>
    <col min="15384" max="15384" width="11.140625" style="32" customWidth="1"/>
    <col min="15385" max="15616" width="9.140625" style="32"/>
    <col min="15617" max="15617" width="5.7109375" style="32" customWidth="1"/>
    <col min="15618" max="15619" width="10.7109375" style="32" customWidth="1"/>
    <col min="15620" max="15621" width="8.7109375" style="32" customWidth="1"/>
    <col min="15622" max="15622" width="15.7109375" style="32" customWidth="1"/>
    <col min="15623" max="15623" width="12.7109375" style="32" customWidth="1"/>
    <col min="15624" max="15633" width="0" style="32" hidden="1" customWidth="1"/>
    <col min="15634" max="15636" width="12.7109375" style="32" customWidth="1"/>
    <col min="15637" max="15637" width="15.7109375" style="32" customWidth="1"/>
    <col min="15638" max="15639" width="9.140625" style="32"/>
    <col min="15640" max="15640" width="11.140625" style="32" customWidth="1"/>
    <col min="15641" max="15872" width="9.140625" style="32"/>
    <col min="15873" max="15873" width="5.7109375" style="32" customWidth="1"/>
    <col min="15874" max="15875" width="10.7109375" style="32" customWidth="1"/>
    <col min="15876" max="15877" width="8.7109375" style="32" customWidth="1"/>
    <col min="15878" max="15878" width="15.7109375" style="32" customWidth="1"/>
    <col min="15879" max="15879" width="12.7109375" style="32" customWidth="1"/>
    <col min="15880" max="15889" width="0" style="32" hidden="1" customWidth="1"/>
    <col min="15890" max="15892" width="12.7109375" style="32" customWidth="1"/>
    <col min="15893" max="15893" width="15.7109375" style="32" customWidth="1"/>
    <col min="15894" max="15895" width="9.140625" style="32"/>
    <col min="15896" max="15896" width="11.140625" style="32" customWidth="1"/>
    <col min="15897" max="16128" width="9.140625" style="32"/>
    <col min="16129" max="16129" width="5.7109375" style="32" customWidth="1"/>
    <col min="16130" max="16131" width="10.7109375" style="32" customWidth="1"/>
    <col min="16132" max="16133" width="8.7109375" style="32" customWidth="1"/>
    <col min="16134" max="16134" width="15.7109375" style="32" customWidth="1"/>
    <col min="16135" max="16135" width="12.7109375" style="32" customWidth="1"/>
    <col min="16136" max="16145" width="0" style="32" hidden="1" customWidth="1"/>
    <col min="16146" max="16148" width="12.7109375" style="32" customWidth="1"/>
    <col min="16149" max="16149" width="15.7109375" style="32" customWidth="1"/>
    <col min="16150" max="16151" width="9.140625" style="32"/>
    <col min="16152" max="16152" width="11.140625" style="32" customWidth="1"/>
    <col min="16153" max="16384" width="9.140625" style="32"/>
  </cols>
  <sheetData>
    <row r="1" spans="1:26" ht="5.0999999999999996" customHeight="1"/>
    <row r="2" spans="1:26" ht="12.75" customHeight="1">
      <c r="A2" s="109"/>
      <c r="B2" s="109"/>
      <c r="C2" s="109"/>
      <c r="D2" s="109"/>
      <c r="E2" s="109"/>
      <c r="F2" s="109"/>
      <c r="S2" s="34"/>
      <c r="T2" s="68"/>
      <c r="U2" s="69"/>
      <c r="V2" s="107"/>
      <c r="W2" s="107"/>
      <c r="X2" s="107"/>
      <c r="Y2" s="107"/>
      <c r="Z2" s="107"/>
    </row>
    <row r="3" spans="1:26" ht="12.75" customHeight="1">
      <c r="S3" s="34"/>
      <c r="T3" s="68"/>
      <c r="U3" s="88"/>
      <c r="V3" s="107"/>
      <c r="W3" s="107"/>
      <c r="X3" s="107"/>
      <c r="Y3" s="107"/>
      <c r="Z3" s="107"/>
    </row>
    <row r="4" spans="1:26">
      <c r="A4" s="66"/>
      <c r="B4" s="65" t="s">
        <v>41</v>
      </c>
      <c r="C4" s="89">
        <v>38718</v>
      </c>
      <c r="D4" s="106"/>
      <c r="E4" s="107"/>
      <c r="F4" s="107"/>
      <c r="J4" s="34"/>
      <c r="K4" s="34"/>
      <c r="L4" s="34"/>
      <c r="M4" s="34"/>
      <c r="N4" s="34"/>
      <c r="O4" s="34"/>
      <c r="P4" s="34"/>
      <c r="Q4" s="34"/>
      <c r="R4" s="34"/>
      <c r="S4" s="34"/>
      <c r="T4" s="68"/>
      <c r="U4" s="90"/>
      <c r="V4" s="107"/>
      <c r="W4" s="107"/>
      <c r="X4" s="107"/>
      <c r="Y4" s="107"/>
      <c r="Z4" s="107"/>
    </row>
    <row r="5" spans="1:26">
      <c r="A5" s="66"/>
      <c r="B5" s="35" t="s">
        <v>42</v>
      </c>
      <c r="C5" s="91">
        <f>Amortization!D6</f>
        <v>200000</v>
      </c>
      <c r="D5" s="106"/>
      <c r="E5" s="107"/>
      <c r="F5" s="107"/>
      <c r="G5" s="108"/>
      <c r="H5" s="108"/>
      <c r="I5" s="108"/>
      <c r="J5" s="34"/>
      <c r="K5" s="34"/>
      <c r="L5" s="34"/>
      <c r="M5" s="34"/>
      <c r="N5" s="34"/>
      <c r="O5" s="34"/>
      <c r="P5" s="34"/>
      <c r="Q5" s="34"/>
      <c r="R5" s="34"/>
      <c r="S5" s="34"/>
      <c r="T5" s="68"/>
      <c r="U5" s="69"/>
      <c r="V5" s="107"/>
      <c r="W5" s="107"/>
      <c r="X5" s="107"/>
      <c r="Y5" s="107"/>
      <c r="Z5" s="107"/>
    </row>
    <row r="6" spans="1:26">
      <c r="B6" s="36"/>
      <c r="C6" s="36"/>
      <c r="D6" s="36"/>
      <c r="E6" s="36"/>
      <c r="F6" s="34"/>
      <c r="H6" s="34"/>
      <c r="I6" s="34"/>
      <c r="J6" s="34"/>
      <c r="K6" s="34"/>
      <c r="L6" s="34"/>
      <c r="M6" s="34"/>
      <c r="N6" s="34"/>
      <c r="O6" s="34"/>
      <c r="P6" s="34"/>
      <c r="Q6" s="34"/>
      <c r="R6" s="34"/>
      <c r="S6" s="34"/>
      <c r="T6" s="34"/>
      <c r="U6" s="34"/>
      <c r="V6" s="34"/>
    </row>
    <row r="7" spans="1:26" s="56" customFormat="1" ht="12.75" customHeight="1">
      <c r="A7" s="112" t="s">
        <v>38</v>
      </c>
      <c r="B7" s="113" t="s">
        <v>43</v>
      </c>
      <c r="C7" s="113"/>
      <c r="D7" s="113" t="s">
        <v>44</v>
      </c>
      <c r="E7" s="113" t="s">
        <v>45</v>
      </c>
      <c r="F7" s="111" t="s">
        <v>46</v>
      </c>
      <c r="G7" s="115" t="s">
        <v>33</v>
      </c>
      <c r="H7" s="115"/>
      <c r="I7" s="115"/>
      <c r="J7" s="115"/>
      <c r="K7" s="115"/>
      <c r="L7" s="115"/>
      <c r="M7" s="115"/>
      <c r="N7" s="115"/>
      <c r="O7" s="115"/>
      <c r="P7" s="115"/>
      <c r="Q7" s="115"/>
      <c r="R7" s="115"/>
      <c r="S7" s="110" t="s">
        <v>47</v>
      </c>
      <c r="T7" s="110" t="s">
        <v>48</v>
      </c>
      <c r="U7" s="111" t="s">
        <v>49</v>
      </c>
      <c r="V7" s="55"/>
    </row>
    <row r="8" spans="1:26" s="56" customFormat="1">
      <c r="A8" s="112"/>
      <c r="B8" s="62" t="s">
        <v>50</v>
      </c>
      <c r="C8" s="62" t="s">
        <v>51</v>
      </c>
      <c r="D8" s="114"/>
      <c r="E8" s="114"/>
      <c r="F8" s="111"/>
      <c r="G8" s="63" t="s">
        <v>52</v>
      </c>
      <c r="H8" s="63" t="s">
        <v>53</v>
      </c>
      <c r="I8" s="63" t="s">
        <v>54</v>
      </c>
      <c r="J8" s="63" t="s">
        <v>55</v>
      </c>
      <c r="K8" s="63" t="s">
        <v>56</v>
      </c>
      <c r="L8" s="63" t="s">
        <v>57</v>
      </c>
      <c r="M8" s="63" t="s">
        <v>58</v>
      </c>
      <c r="N8" s="63" t="s">
        <v>59</v>
      </c>
      <c r="O8" s="63" t="s">
        <v>60</v>
      </c>
      <c r="P8" s="63" t="s">
        <v>61</v>
      </c>
      <c r="Q8" s="63" t="s">
        <v>62</v>
      </c>
      <c r="R8" s="63" t="s">
        <v>63</v>
      </c>
      <c r="S8" s="110"/>
      <c r="T8" s="110"/>
      <c r="U8" s="111"/>
      <c r="V8" s="55"/>
    </row>
    <row r="9" spans="1:26" ht="12.75" hidden="1" customHeight="1">
      <c r="A9" s="112"/>
      <c r="B9" s="49"/>
      <c r="C9" s="49"/>
      <c r="D9" s="50"/>
      <c r="E9" s="50"/>
      <c r="F9" s="110"/>
      <c r="G9" s="51">
        <v>1</v>
      </c>
      <c r="H9" s="51">
        <v>2</v>
      </c>
      <c r="I9" s="51">
        <v>3</v>
      </c>
      <c r="J9" s="51">
        <v>4</v>
      </c>
      <c r="K9" s="51">
        <v>5</v>
      </c>
      <c r="L9" s="51">
        <v>6</v>
      </c>
      <c r="M9" s="51">
        <v>7</v>
      </c>
      <c r="N9" s="51">
        <v>8</v>
      </c>
      <c r="O9" s="51">
        <v>9</v>
      </c>
      <c r="P9" s="51">
        <v>10</v>
      </c>
      <c r="Q9" s="51">
        <v>11</v>
      </c>
      <c r="R9" s="51">
        <v>12</v>
      </c>
      <c r="S9" s="110"/>
      <c r="T9" s="110"/>
      <c r="U9" s="110"/>
      <c r="V9" s="34"/>
    </row>
    <row r="10" spans="1:26">
      <c r="A10" s="67">
        <f>IF(OR(start_date&lt;&gt;"",initial_amt&lt;&gt;""),YEAR(start_date),"")</f>
        <v>2006</v>
      </c>
      <c r="B10" s="92"/>
      <c r="C10" s="92"/>
      <c r="D10" s="98">
        <v>7.4999999999999997E-2</v>
      </c>
      <c r="E10" s="98">
        <v>1.2500000000000001E-2</v>
      </c>
      <c r="F10" s="52">
        <f>initial_amt+C10</f>
        <v>200000</v>
      </c>
      <c r="G10" s="52">
        <f t="shared" ref="G10:R10" si="0">IF(G9&lt;MONTH($C$4),0,IF(G9=MONTH($C$4),$F$10, F10+$B10))</f>
        <v>200000</v>
      </c>
      <c r="H10" s="52">
        <f t="shared" si="0"/>
        <v>200000</v>
      </c>
      <c r="I10" s="52">
        <f t="shared" si="0"/>
        <v>200000</v>
      </c>
      <c r="J10" s="52">
        <f t="shared" si="0"/>
        <v>200000</v>
      </c>
      <c r="K10" s="52">
        <f t="shared" si="0"/>
        <v>200000</v>
      </c>
      <c r="L10" s="52">
        <f t="shared" si="0"/>
        <v>200000</v>
      </c>
      <c r="M10" s="52">
        <f t="shared" si="0"/>
        <v>200000</v>
      </c>
      <c r="N10" s="52">
        <f t="shared" si="0"/>
        <v>200000</v>
      </c>
      <c r="O10" s="52">
        <f t="shared" si="0"/>
        <v>200000</v>
      </c>
      <c r="P10" s="52">
        <f t="shared" si="0"/>
        <v>200000</v>
      </c>
      <c r="Q10" s="52">
        <f t="shared" si="0"/>
        <v>200000</v>
      </c>
      <c r="R10" s="52">
        <f t="shared" si="0"/>
        <v>200000</v>
      </c>
      <c r="S10" s="53">
        <f t="shared" ref="S10:S49" si="1">D10/12*SUM(G10:R10)</f>
        <v>14999.999999999998</v>
      </c>
      <c r="T10" s="54">
        <f>(E10/120)*SUM(G10:R10)</f>
        <v>250.00000000000003</v>
      </c>
      <c r="U10" s="53">
        <f t="shared" ref="U10:U49" si="2">R10+S10+T10</f>
        <v>215250</v>
      </c>
      <c r="V10" s="34"/>
      <c r="W10" s="41"/>
      <c r="X10" s="42"/>
    </row>
    <row r="11" spans="1:26">
      <c r="A11" s="67">
        <f t="shared" ref="A11:A49" si="3">IF(A10&lt;&gt;"",A10+1,"")</f>
        <v>2007</v>
      </c>
      <c r="B11" s="92"/>
      <c r="C11" s="92">
        <f>-(S10+T10)</f>
        <v>-15249.999999999998</v>
      </c>
      <c r="D11" s="98">
        <v>7.4999999999999997E-2</v>
      </c>
      <c r="E11" s="98">
        <v>1.2500000000000001E-2</v>
      </c>
      <c r="F11" s="52">
        <f t="shared" ref="F11:F49" si="4">U10+C11</f>
        <v>200000</v>
      </c>
      <c r="G11" s="52">
        <f t="shared" ref="G11:R26" si="5">F11+$B11</f>
        <v>200000</v>
      </c>
      <c r="H11" s="52">
        <f t="shared" si="5"/>
        <v>200000</v>
      </c>
      <c r="I11" s="52">
        <f t="shared" si="5"/>
        <v>200000</v>
      </c>
      <c r="J11" s="52">
        <f t="shared" si="5"/>
        <v>200000</v>
      </c>
      <c r="K11" s="52">
        <f t="shared" si="5"/>
        <v>200000</v>
      </c>
      <c r="L11" s="52">
        <f t="shared" si="5"/>
        <v>200000</v>
      </c>
      <c r="M11" s="52">
        <f t="shared" si="5"/>
        <v>200000</v>
      </c>
      <c r="N11" s="52">
        <f t="shared" si="5"/>
        <v>200000</v>
      </c>
      <c r="O11" s="52">
        <f t="shared" si="5"/>
        <v>200000</v>
      </c>
      <c r="P11" s="52">
        <f t="shared" si="5"/>
        <v>200000</v>
      </c>
      <c r="Q11" s="52">
        <f t="shared" si="5"/>
        <v>200000</v>
      </c>
      <c r="R11" s="52">
        <f t="shared" si="5"/>
        <v>200000</v>
      </c>
      <c r="S11" s="53">
        <f t="shared" si="1"/>
        <v>14999.999999999998</v>
      </c>
      <c r="T11" s="54">
        <f>(E11/120)*SUM(G10:R10,G11:R11)</f>
        <v>500.00000000000006</v>
      </c>
      <c r="U11" s="53">
        <f t="shared" si="2"/>
        <v>215500</v>
      </c>
      <c r="V11" s="34"/>
      <c r="W11" s="41"/>
      <c r="X11" s="42"/>
    </row>
    <row r="12" spans="1:26">
      <c r="A12" s="67">
        <f t="shared" si="3"/>
        <v>2008</v>
      </c>
      <c r="B12" s="92"/>
      <c r="C12" s="92">
        <f t="shared" ref="C12:C15" si="6">-(S11+T11)</f>
        <v>-15499.999999999998</v>
      </c>
      <c r="D12" s="98">
        <v>7.4999999999999997E-2</v>
      </c>
      <c r="E12" s="98">
        <v>1.2500000000000001E-2</v>
      </c>
      <c r="F12" s="52">
        <f t="shared" si="4"/>
        <v>200000</v>
      </c>
      <c r="G12" s="52">
        <f t="shared" si="5"/>
        <v>200000</v>
      </c>
      <c r="H12" s="52">
        <f t="shared" si="5"/>
        <v>200000</v>
      </c>
      <c r="I12" s="52">
        <f t="shared" si="5"/>
        <v>200000</v>
      </c>
      <c r="J12" s="52">
        <f t="shared" si="5"/>
        <v>200000</v>
      </c>
      <c r="K12" s="52">
        <f t="shared" si="5"/>
        <v>200000</v>
      </c>
      <c r="L12" s="52">
        <f t="shared" si="5"/>
        <v>200000</v>
      </c>
      <c r="M12" s="52">
        <f t="shared" si="5"/>
        <v>200000</v>
      </c>
      <c r="N12" s="52">
        <f t="shared" si="5"/>
        <v>200000</v>
      </c>
      <c r="O12" s="52">
        <f t="shared" si="5"/>
        <v>200000</v>
      </c>
      <c r="P12" s="52">
        <f t="shared" si="5"/>
        <v>200000</v>
      </c>
      <c r="Q12" s="52">
        <f t="shared" si="5"/>
        <v>200000</v>
      </c>
      <c r="R12" s="52">
        <f t="shared" si="5"/>
        <v>200000</v>
      </c>
      <c r="S12" s="53">
        <f t="shared" si="1"/>
        <v>14999.999999999998</v>
      </c>
      <c r="T12" s="54">
        <f>(E11/120)*SUM(G10:R10, G11:R11, G12:R12)</f>
        <v>750</v>
      </c>
      <c r="U12" s="53">
        <f t="shared" si="2"/>
        <v>215750</v>
      </c>
      <c r="V12" s="34"/>
      <c r="W12" s="41"/>
      <c r="X12" s="42"/>
    </row>
    <row r="13" spans="1:26">
      <c r="A13" s="67">
        <f t="shared" si="3"/>
        <v>2009</v>
      </c>
      <c r="B13" s="92"/>
      <c r="C13" s="92">
        <f t="shared" si="6"/>
        <v>-15749.999999999998</v>
      </c>
      <c r="D13" s="98">
        <v>7.4999999999999997E-2</v>
      </c>
      <c r="E13" s="98">
        <v>1.2500000000000001E-2</v>
      </c>
      <c r="F13" s="52">
        <f t="shared" si="4"/>
        <v>200000</v>
      </c>
      <c r="G13" s="52">
        <f t="shared" si="5"/>
        <v>200000</v>
      </c>
      <c r="H13" s="52">
        <f t="shared" si="5"/>
        <v>200000</v>
      </c>
      <c r="I13" s="52">
        <f t="shared" si="5"/>
        <v>200000</v>
      </c>
      <c r="J13" s="52">
        <f t="shared" si="5"/>
        <v>200000</v>
      </c>
      <c r="K13" s="52">
        <f t="shared" si="5"/>
        <v>200000</v>
      </c>
      <c r="L13" s="52">
        <f t="shared" si="5"/>
        <v>200000</v>
      </c>
      <c r="M13" s="52">
        <f t="shared" si="5"/>
        <v>200000</v>
      </c>
      <c r="N13" s="52">
        <f t="shared" si="5"/>
        <v>200000</v>
      </c>
      <c r="O13" s="52">
        <f t="shared" si="5"/>
        <v>200000</v>
      </c>
      <c r="P13" s="52">
        <f t="shared" si="5"/>
        <v>200000</v>
      </c>
      <c r="Q13" s="52">
        <f t="shared" si="5"/>
        <v>200000</v>
      </c>
      <c r="R13" s="52">
        <f t="shared" si="5"/>
        <v>200000</v>
      </c>
      <c r="S13" s="53">
        <f t="shared" si="1"/>
        <v>14999.999999999998</v>
      </c>
      <c r="T13" s="54">
        <f>(E11/120)*SUM(G10:R10, G11:R11, G12:R12, G13:R13)</f>
        <v>1000.0000000000001</v>
      </c>
      <c r="U13" s="53">
        <f t="shared" si="2"/>
        <v>216000</v>
      </c>
      <c r="V13" s="34"/>
      <c r="W13" s="41"/>
      <c r="X13" s="42"/>
    </row>
    <row r="14" spans="1:26">
      <c r="A14" s="67">
        <f t="shared" si="3"/>
        <v>2010</v>
      </c>
      <c r="B14" s="92"/>
      <c r="C14" s="92">
        <f t="shared" si="6"/>
        <v>-15999.999999999998</v>
      </c>
      <c r="D14" s="98">
        <v>7.4999999999999997E-2</v>
      </c>
      <c r="E14" s="98">
        <v>1.2500000000000001E-2</v>
      </c>
      <c r="F14" s="52">
        <f t="shared" si="4"/>
        <v>200000</v>
      </c>
      <c r="G14" s="52">
        <f t="shared" si="5"/>
        <v>200000</v>
      </c>
      <c r="H14" s="52">
        <f t="shared" si="5"/>
        <v>200000</v>
      </c>
      <c r="I14" s="52">
        <f t="shared" si="5"/>
        <v>200000</v>
      </c>
      <c r="J14" s="52">
        <f t="shared" si="5"/>
        <v>200000</v>
      </c>
      <c r="K14" s="52">
        <f t="shared" si="5"/>
        <v>200000</v>
      </c>
      <c r="L14" s="52">
        <f t="shared" si="5"/>
        <v>200000</v>
      </c>
      <c r="M14" s="52">
        <f t="shared" si="5"/>
        <v>200000</v>
      </c>
      <c r="N14" s="52">
        <f t="shared" si="5"/>
        <v>200000</v>
      </c>
      <c r="O14" s="52">
        <f t="shared" si="5"/>
        <v>200000</v>
      </c>
      <c r="P14" s="52">
        <f t="shared" si="5"/>
        <v>200000</v>
      </c>
      <c r="Q14" s="52">
        <f t="shared" si="5"/>
        <v>200000</v>
      </c>
      <c r="R14" s="52">
        <f t="shared" si="5"/>
        <v>200000</v>
      </c>
      <c r="S14" s="53">
        <f t="shared" si="1"/>
        <v>14999.999999999998</v>
      </c>
      <c r="T14" s="54">
        <f>(E11/120)*SUM(G10:R10,G11:R11,G12:R12,G13:R13,G14:R14)</f>
        <v>1250</v>
      </c>
      <c r="U14" s="53">
        <f t="shared" si="2"/>
        <v>216250</v>
      </c>
      <c r="V14" s="34"/>
      <c r="W14" s="41"/>
      <c r="X14" s="42"/>
    </row>
    <row r="15" spans="1:26">
      <c r="A15" s="67">
        <f t="shared" si="3"/>
        <v>2011</v>
      </c>
      <c r="B15" s="92"/>
      <c r="C15" s="92">
        <f t="shared" si="6"/>
        <v>-16249.999999999998</v>
      </c>
      <c r="D15" s="98">
        <v>7.4999999999999997E-2</v>
      </c>
      <c r="E15" s="98">
        <v>1.2500000000000001E-2</v>
      </c>
      <c r="F15" s="52">
        <f t="shared" si="4"/>
        <v>200000</v>
      </c>
      <c r="G15" s="52">
        <f t="shared" si="5"/>
        <v>200000</v>
      </c>
      <c r="H15" s="52">
        <f t="shared" si="5"/>
        <v>200000</v>
      </c>
      <c r="I15" s="52">
        <f t="shared" si="5"/>
        <v>200000</v>
      </c>
      <c r="J15" s="52">
        <f t="shared" si="5"/>
        <v>200000</v>
      </c>
      <c r="K15" s="52">
        <f t="shared" si="5"/>
        <v>200000</v>
      </c>
      <c r="L15" s="52">
        <f t="shared" si="5"/>
        <v>200000</v>
      </c>
      <c r="M15" s="52">
        <f t="shared" si="5"/>
        <v>200000</v>
      </c>
      <c r="N15" s="52">
        <f t="shared" si="5"/>
        <v>200000</v>
      </c>
      <c r="O15" s="52">
        <f t="shared" si="5"/>
        <v>200000</v>
      </c>
      <c r="P15" s="52">
        <f t="shared" si="5"/>
        <v>200000</v>
      </c>
      <c r="Q15" s="52">
        <f t="shared" si="5"/>
        <v>200000</v>
      </c>
      <c r="R15" s="52">
        <f t="shared" si="5"/>
        <v>200000</v>
      </c>
      <c r="S15" s="53">
        <f t="shared" si="1"/>
        <v>14999.999999999998</v>
      </c>
      <c r="T15" s="54">
        <f>(E11/120)*SUM(G10:R10,G11:R11,G12:R12,G13:R13,G14:R14,G15:R15)</f>
        <v>1500</v>
      </c>
      <c r="U15" s="53">
        <f t="shared" si="2"/>
        <v>216500</v>
      </c>
      <c r="V15" s="34"/>
      <c r="W15" s="41"/>
      <c r="X15" s="42"/>
    </row>
    <row r="16" spans="1:26">
      <c r="A16" s="67">
        <f t="shared" si="3"/>
        <v>2012</v>
      </c>
      <c r="B16" s="92"/>
      <c r="C16" s="92"/>
      <c r="D16" s="93">
        <v>7.4999999999999997E-2</v>
      </c>
      <c r="E16" s="93">
        <v>1.2500000000000001E-2</v>
      </c>
      <c r="F16" s="52">
        <f t="shared" si="4"/>
        <v>216500</v>
      </c>
      <c r="G16" s="52">
        <f t="shared" si="5"/>
        <v>216500</v>
      </c>
      <c r="H16" s="52">
        <f t="shared" si="5"/>
        <v>216500</v>
      </c>
      <c r="I16" s="52">
        <f t="shared" si="5"/>
        <v>216500</v>
      </c>
      <c r="J16" s="52">
        <f t="shared" si="5"/>
        <v>216500</v>
      </c>
      <c r="K16" s="52">
        <f t="shared" si="5"/>
        <v>216500</v>
      </c>
      <c r="L16" s="52">
        <f t="shared" si="5"/>
        <v>216500</v>
      </c>
      <c r="M16" s="52">
        <f t="shared" si="5"/>
        <v>216500</v>
      </c>
      <c r="N16" s="52">
        <f t="shared" si="5"/>
        <v>216500</v>
      </c>
      <c r="O16" s="52">
        <f t="shared" si="5"/>
        <v>216500</v>
      </c>
      <c r="P16" s="52">
        <f t="shared" si="5"/>
        <v>216500</v>
      </c>
      <c r="Q16" s="52">
        <f t="shared" si="5"/>
        <v>216500</v>
      </c>
      <c r="R16" s="52">
        <f t="shared" si="5"/>
        <v>216500</v>
      </c>
      <c r="S16" s="53">
        <f t="shared" si="1"/>
        <v>16237.499999999998</v>
      </c>
      <c r="T16" s="54">
        <f>(E11/120)*SUM(G10:R10,G11:R11,G12:R12,G13:R13,G14:R14,G15:R15,G16:R16)</f>
        <v>1770.625</v>
      </c>
      <c r="U16" s="53">
        <f t="shared" si="2"/>
        <v>234508.125</v>
      </c>
      <c r="V16" s="34"/>
      <c r="W16" s="41"/>
      <c r="X16" s="42"/>
    </row>
    <row r="17" spans="1:24">
      <c r="A17" s="67">
        <f t="shared" si="3"/>
        <v>2013</v>
      </c>
      <c r="B17" s="92"/>
      <c r="C17" s="92"/>
      <c r="D17" s="93">
        <v>7.4999999999999997E-2</v>
      </c>
      <c r="E17" s="93">
        <v>1.2500000000000001E-2</v>
      </c>
      <c r="F17" s="52">
        <f t="shared" si="4"/>
        <v>234508.125</v>
      </c>
      <c r="G17" s="52">
        <f t="shared" si="5"/>
        <v>234508.125</v>
      </c>
      <c r="H17" s="52">
        <f t="shared" si="5"/>
        <v>234508.125</v>
      </c>
      <c r="I17" s="52">
        <f t="shared" si="5"/>
        <v>234508.125</v>
      </c>
      <c r="J17" s="52">
        <f t="shared" si="5"/>
        <v>234508.125</v>
      </c>
      <c r="K17" s="52">
        <f t="shared" si="5"/>
        <v>234508.125</v>
      </c>
      <c r="L17" s="52">
        <f t="shared" si="5"/>
        <v>234508.125</v>
      </c>
      <c r="M17" s="52">
        <f t="shared" si="5"/>
        <v>234508.125</v>
      </c>
      <c r="N17" s="52">
        <f t="shared" si="5"/>
        <v>234508.125</v>
      </c>
      <c r="O17" s="52">
        <f t="shared" si="5"/>
        <v>234508.125</v>
      </c>
      <c r="P17" s="52">
        <f t="shared" si="5"/>
        <v>234508.125</v>
      </c>
      <c r="Q17" s="52">
        <f t="shared" si="5"/>
        <v>234508.125</v>
      </c>
      <c r="R17" s="52">
        <f t="shared" si="5"/>
        <v>234508.125</v>
      </c>
      <c r="S17" s="53">
        <f t="shared" si="1"/>
        <v>17588.109375</v>
      </c>
      <c r="T17" s="54">
        <f>(E11/120)*SUM(G10:R10,G11:R11,G12:R12,G13:R13,G14:R14,G15:R15,G16:R16,G17:R17)</f>
        <v>2063.7601562499999</v>
      </c>
      <c r="U17" s="53">
        <f t="shared" si="2"/>
        <v>254159.99453125001</v>
      </c>
      <c r="V17" s="34"/>
      <c r="W17" s="41"/>
      <c r="X17" s="42"/>
    </row>
    <row r="18" spans="1:24">
      <c r="A18" s="67">
        <f t="shared" si="3"/>
        <v>2014</v>
      </c>
      <c r="B18" s="92"/>
      <c r="C18" s="92"/>
      <c r="D18" s="93">
        <v>7.4999999999999997E-2</v>
      </c>
      <c r="E18" s="93">
        <v>1.2500000000000001E-2</v>
      </c>
      <c r="F18" s="52">
        <f t="shared" si="4"/>
        <v>254159.99453125001</v>
      </c>
      <c r="G18" s="52">
        <f t="shared" si="5"/>
        <v>254159.99453125001</v>
      </c>
      <c r="H18" s="52">
        <f t="shared" si="5"/>
        <v>254159.99453125001</v>
      </c>
      <c r="I18" s="52">
        <f t="shared" si="5"/>
        <v>254159.99453125001</v>
      </c>
      <c r="J18" s="52">
        <f t="shared" si="5"/>
        <v>254159.99453125001</v>
      </c>
      <c r="K18" s="52">
        <f t="shared" si="5"/>
        <v>254159.99453125001</v>
      </c>
      <c r="L18" s="52">
        <f t="shared" si="5"/>
        <v>254159.99453125001</v>
      </c>
      <c r="M18" s="52">
        <f t="shared" si="5"/>
        <v>254159.99453125001</v>
      </c>
      <c r="N18" s="52">
        <f t="shared" si="5"/>
        <v>254159.99453125001</v>
      </c>
      <c r="O18" s="52">
        <f t="shared" si="5"/>
        <v>254159.99453125001</v>
      </c>
      <c r="P18" s="52">
        <f t="shared" si="5"/>
        <v>254159.99453125001</v>
      </c>
      <c r="Q18" s="52">
        <f t="shared" si="5"/>
        <v>254159.99453125001</v>
      </c>
      <c r="R18" s="52">
        <f t="shared" si="5"/>
        <v>254159.99453125001</v>
      </c>
      <c r="S18" s="53">
        <f t="shared" si="1"/>
        <v>19061.999589843752</v>
      </c>
      <c r="T18" s="54">
        <f>(E11/120)*SUM(G10:R10,G11:R11,G12:R12,G13:R13,G14:R14,G15:R15,G16:R16,G17:R17, G18:R18)</f>
        <v>2381.4601494140643</v>
      </c>
      <c r="U18" s="53">
        <f t="shared" si="2"/>
        <v>275603.45427050785</v>
      </c>
      <c r="V18" s="34"/>
      <c r="W18" s="41"/>
      <c r="X18" s="42"/>
    </row>
    <row r="19" spans="1:24">
      <c r="A19" s="67">
        <f t="shared" si="3"/>
        <v>2015</v>
      </c>
      <c r="B19" s="92"/>
      <c r="C19" s="92"/>
      <c r="D19" s="93">
        <v>7.4999999999999997E-2</v>
      </c>
      <c r="E19" s="93">
        <v>1.2500000000000001E-2</v>
      </c>
      <c r="F19" s="52">
        <f t="shared" si="4"/>
        <v>275603.45427050785</v>
      </c>
      <c r="G19" s="52">
        <f t="shared" si="5"/>
        <v>275603.45427050785</v>
      </c>
      <c r="H19" s="52">
        <f t="shared" si="5"/>
        <v>275603.45427050785</v>
      </c>
      <c r="I19" s="52">
        <f t="shared" si="5"/>
        <v>275603.45427050785</v>
      </c>
      <c r="J19" s="52">
        <f t="shared" si="5"/>
        <v>275603.45427050785</v>
      </c>
      <c r="K19" s="52">
        <f t="shared" si="5"/>
        <v>275603.45427050785</v>
      </c>
      <c r="L19" s="52">
        <f t="shared" si="5"/>
        <v>275603.45427050785</v>
      </c>
      <c r="M19" s="52">
        <f t="shared" si="5"/>
        <v>275603.45427050785</v>
      </c>
      <c r="N19" s="52">
        <f t="shared" si="5"/>
        <v>275603.45427050785</v>
      </c>
      <c r="O19" s="52">
        <f t="shared" si="5"/>
        <v>275603.45427050785</v>
      </c>
      <c r="P19" s="52">
        <f t="shared" si="5"/>
        <v>275603.45427050785</v>
      </c>
      <c r="Q19" s="52">
        <f t="shared" si="5"/>
        <v>275603.45427050785</v>
      </c>
      <c r="R19" s="52">
        <f t="shared" si="5"/>
        <v>275603.45427050785</v>
      </c>
      <c r="S19" s="53">
        <f t="shared" si="1"/>
        <v>20670.259070288084</v>
      </c>
      <c r="T19" s="54">
        <f>(E11/120)*SUM(G10:R10,G11:R11,G12:R12,G13:R13,G14:R14,G15:R15,G16:R16,G17:R17, G18:R18,G19:R19)</f>
        <v>2725.9644672521999</v>
      </c>
      <c r="U19" s="53">
        <f t="shared" si="2"/>
        <v>298999.67780804815</v>
      </c>
      <c r="V19" s="34"/>
      <c r="W19" s="41"/>
      <c r="X19" s="42"/>
    </row>
    <row r="20" spans="1:24" s="34" customFormat="1">
      <c r="A20" s="67">
        <f t="shared" si="3"/>
        <v>2016</v>
      </c>
      <c r="B20" s="92"/>
      <c r="C20" s="92"/>
      <c r="D20" s="93">
        <v>7.4999999999999997E-2</v>
      </c>
      <c r="E20" s="93">
        <v>1.2500000000000001E-2</v>
      </c>
      <c r="F20" s="52">
        <f t="shared" si="4"/>
        <v>298999.67780804815</v>
      </c>
      <c r="G20" s="52">
        <f t="shared" si="5"/>
        <v>298999.67780804815</v>
      </c>
      <c r="H20" s="52">
        <f t="shared" si="5"/>
        <v>298999.67780804815</v>
      </c>
      <c r="I20" s="52">
        <f t="shared" si="5"/>
        <v>298999.67780804815</v>
      </c>
      <c r="J20" s="52">
        <f t="shared" si="5"/>
        <v>298999.67780804815</v>
      </c>
      <c r="K20" s="52">
        <f t="shared" si="5"/>
        <v>298999.67780804815</v>
      </c>
      <c r="L20" s="52">
        <f t="shared" si="5"/>
        <v>298999.67780804815</v>
      </c>
      <c r="M20" s="52">
        <f t="shared" si="5"/>
        <v>298999.67780804815</v>
      </c>
      <c r="N20" s="52">
        <f t="shared" si="5"/>
        <v>298999.67780804815</v>
      </c>
      <c r="O20" s="52">
        <f t="shared" si="5"/>
        <v>298999.67780804815</v>
      </c>
      <c r="P20" s="52">
        <f t="shared" si="5"/>
        <v>298999.67780804815</v>
      </c>
      <c r="Q20" s="52">
        <f t="shared" si="5"/>
        <v>298999.67780804815</v>
      </c>
      <c r="R20" s="52">
        <f t="shared" si="5"/>
        <v>298999.67780804815</v>
      </c>
      <c r="S20" s="53">
        <f t="shared" si="1"/>
        <v>22424.975835603611</v>
      </c>
      <c r="T20" s="54">
        <f>(E11/120)*SUM(G11:R11,G12:R12,G13:R13,G14:R14,G15:R15,G16:R16,G17:R17, G18:R18,G19:R19,G20:R20)</f>
        <v>2849.7140645122577</v>
      </c>
      <c r="U20" s="53">
        <f t="shared" si="2"/>
        <v>324274.36770816403</v>
      </c>
      <c r="W20" s="43"/>
      <c r="X20" s="44"/>
    </row>
    <row r="21" spans="1:24">
      <c r="A21" s="67">
        <f t="shared" si="3"/>
        <v>2017</v>
      </c>
      <c r="B21" s="92"/>
      <c r="C21" s="92"/>
      <c r="D21" s="93">
        <v>7.4999999999999997E-2</v>
      </c>
      <c r="E21" s="93">
        <v>1.2500000000000001E-2</v>
      </c>
      <c r="F21" s="52">
        <f t="shared" si="4"/>
        <v>324274.36770816403</v>
      </c>
      <c r="G21" s="52">
        <f t="shared" si="5"/>
        <v>324274.36770816403</v>
      </c>
      <c r="H21" s="52">
        <f t="shared" si="5"/>
        <v>324274.36770816403</v>
      </c>
      <c r="I21" s="52">
        <f t="shared" si="5"/>
        <v>324274.36770816403</v>
      </c>
      <c r="J21" s="52">
        <f t="shared" si="5"/>
        <v>324274.36770816403</v>
      </c>
      <c r="K21" s="52">
        <f t="shared" si="5"/>
        <v>324274.36770816403</v>
      </c>
      <c r="L21" s="52">
        <f t="shared" si="5"/>
        <v>324274.36770816403</v>
      </c>
      <c r="M21" s="52">
        <f t="shared" si="5"/>
        <v>324274.36770816403</v>
      </c>
      <c r="N21" s="52">
        <f t="shared" si="5"/>
        <v>324274.36770816403</v>
      </c>
      <c r="O21" s="52">
        <f t="shared" si="5"/>
        <v>324274.36770816403</v>
      </c>
      <c r="P21" s="52">
        <f t="shared" si="5"/>
        <v>324274.36770816403</v>
      </c>
      <c r="Q21" s="52">
        <f t="shared" si="5"/>
        <v>324274.36770816403</v>
      </c>
      <c r="R21" s="52">
        <f t="shared" si="5"/>
        <v>324274.36770816403</v>
      </c>
      <c r="S21" s="53">
        <f t="shared" si="1"/>
        <v>24320.577578112305</v>
      </c>
      <c r="T21" s="54">
        <f>(E11/120)*SUM(G12:R12,G13:R13,G14:R14,G15:R15,G16:R16,G17:R17, G18:R18,G19:R19,G20:R20,G21:R21)</f>
        <v>3005.0570241474629</v>
      </c>
      <c r="U21" s="53">
        <f t="shared" si="2"/>
        <v>351600.00231042382</v>
      </c>
      <c r="V21" s="34"/>
      <c r="W21" s="41"/>
      <c r="X21" s="42"/>
    </row>
    <row r="22" spans="1:24">
      <c r="A22" s="67">
        <f t="shared" si="3"/>
        <v>2018</v>
      </c>
      <c r="B22" s="92"/>
      <c r="C22" s="92"/>
      <c r="D22" s="93">
        <v>7.4999999999999997E-2</v>
      </c>
      <c r="E22" s="93">
        <v>1.2500000000000001E-2</v>
      </c>
      <c r="F22" s="52">
        <f t="shared" si="4"/>
        <v>351600.00231042382</v>
      </c>
      <c r="G22" s="52">
        <f t="shared" si="5"/>
        <v>351600.00231042382</v>
      </c>
      <c r="H22" s="52">
        <f t="shared" si="5"/>
        <v>351600.00231042382</v>
      </c>
      <c r="I22" s="52">
        <f t="shared" si="5"/>
        <v>351600.00231042382</v>
      </c>
      <c r="J22" s="52">
        <f t="shared" si="5"/>
        <v>351600.00231042382</v>
      </c>
      <c r="K22" s="52">
        <f t="shared" si="5"/>
        <v>351600.00231042382</v>
      </c>
      <c r="L22" s="52">
        <f t="shared" si="5"/>
        <v>351600.00231042382</v>
      </c>
      <c r="M22" s="52">
        <f t="shared" si="5"/>
        <v>351600.00231042382</v>
      </c>
      <c r="N22" s="52">
        <f t="shared" si="5"/>
        <v>351600.00231042382</v>
      </c>
      <c r="O22" s="52">
        <f t="shared" si="5"/>
        <v>351600.00231042382</v>
      </c>
      <c r="P22" s="52">
        <f t="shared" si="5"/>
        <v>351600.00231042382</v>
      </c>
      <c r="Q22" s="52">
        <f t="shared" si="5"/>
        <v>351600.00231042382</v>
      </c>
      <c r="R22" s="52">
        <f t="shared" si="5"/>
        <v>351600.00231042382</v>
      </c>
      <c r="S22" s="53">
        <f t="shared" si="1"/>
        <v>26370.000173281776</v>
      </c>
      <c r="T22" s="54">
        <f>(E11/120)*SUM(G13:R13,G14:R14,G15:R15,G16:R16,G17:R17, G18:R18,G19:R19,G20:R20,G21:R21,G22:R22)</f>
        <v>3194.5570270354933</v>
      </c>
      <c r="U22" s="53">
        <f t="shared" si="2"/>
        <v>381164.55951074109</v>
      </c>
      <c r="V22" s="34"/>
      <c r="W22" s="41"/>
      <c r="X22" s="42"/>
    </row>
    <row r="23" spans="1:24">
      <c r="A23" s="67">
        <f t="shared" si="3"/>
        <v>2019</v>
      </c>
      <c r="B23" s="92"/>
      <c r="C23" s="92"/>
      <c r="D23" s="93">
        <v>7.4999999999999997E-2</v>
      </c>
      <c r="E23" s="93">
        <v>1.2500000000000001E-2</v>
      </c>
      <c r="F23" s="52">
        <f t="shared" si="4"/>
        <v>381164.55951074109</v>
      </c>
      <c r="G23" s="52">
        <f t="shared" si="5"/>
        <v>381164.55951074109</v>
      </c>
      <c r="H23" s="52">
        <f t="shared" si="5"/>
        <v>381164.55951074109</v>
      </c>
      <c r="I23" s="52">
        <f t="shared" si="5"/>
        <v>381164.55951074109</v>
      </c>
      <c r="J23" s="52">
        <f t="shared" si="5"/>
        <v>381164.55951074109</v>
      </c>
      <c r="K23" s="52">
        <f t="shared" si="5"/>
        <v>381164.55951074109</v>
      </c>
      <c r="L23" s="52">
        <f t="shared" si="5"/>
        <v>381164.55951074109</v>
      </c>
      <c r="M23" s="52">
        <f t="shared" si="5"/>
        <v>381164.55951074109</v>
      </c>
      <c r="N23" s="52">
        <f t="shared" si="5"/>
        <v>381164.55951074109</v>
      </c>
      <c r="O23" s="52">
        <f t="shared" si="5"/>
        <v>381164.55951074109</v>
      </c>
      <c r="P23" s="52">
        <f t="shared" si="5"/>
        <v>381164.55951074109</v>
      </c>
      <c r="Q23" s="52">
        <f t="shared" si="5"/>
        <v>381164.55951074109</v>
      </c>
      <c r="R23" s="52">
        <f t="shared" si="5"/>
        <v>381164.55951074109</v>
      </c>
      <c r="S23" s="53">
        <f t="shared" si="1"/>
        <v>28587.341963305571</v>
      </c>
      <c r="T23" s="54">
        <f>(E11/120)*SUM(G14:R14,G15:R15,G16:R16,G17:R17, G18:R18,G19:R19,G20:R20,G21:R21,G22:R22,G23:R23)</f>
        <v>3421.01272642392</v>
      </c>
      <c r="U23" s="53">
        <f t="shared" si="2"/>
        <v>413172.91420047055</v>
      </c>
      <c r="V23" s="34"/>
      <c r="W23" s="41"/>
      <c r="X23" s="42"/>
    </row>
    <row r="24" spans="1:24">
      <c r="A24" s="67">
        <f t="shared" si="3"/>
        <v>2020</v>
      </c>
      <c r="B24" s="92"/>
      <c r="C24" s="92"/>
      <c r="D24" s="93">
        <v>7.4999999999999997E-2</v>
      </c>
      <c r="E24" s="93">
        <v>1.2500000000000001E-2</v>
      </c>
      <c r="F24" s="52">
        <f t="shared" si="4"/>
        <v>413172.91420047055</v>
      </c>
      <c r="G24" s="52">
        <f t="shared" si="5"/>
        <v>413172.91420047055</v>
      </c>
      <c r="H24" s="52">
        <f t="shared" si="5"/>
        <v>413172.91420047055</v>
      </c>
      <c r="I24" s="52">
        <f t="shared" si="5"/>
        <v>413172.91420047055</v>
      </c>
      <c r="J24" s="52">
        <f t="shared" si="5"/>
        <v>413172.91420047055</v>
      </c>
      <c r="K24" s="52">
        <f t="shared" si="5"/>
        <v>413172.91420047055</v>
      </c>
      <c r="L24" s="52">
        <f t="shared" si="5"/>
        <v>413172.91420047055</v>
      </c>
      <c r="M24" s="52">
        <f t="shared" si="5"/>
        <v>413172.91420047055</v>
      </c>
      <c r="N24" s="52">
        <f t="shared" si="5"/>
        <v>413172.91420047055</v>
      </c>
      <c r="O24" s="52">
        <f t="shared" si="5"/>
        <v>413172.91420047055</v>
      </c>
      <c r="P24" s="52">
        <f t="shared" si="5"/>
        <v>413172.91420047055</v>
      </c>
      <c r="Q24" s="52">
        <f t="shared" si="5"/>
        <v>413172.91420047055</v>
      </c>
      <c r="R24" s="52">
        <f t="shared" si="5"/>
        <v>413172.91420047055</v>
      </c>
      <c r="S24" s="53">
        <f t="shared" si="1"/>
        <v>30987.968565035295</v>
      </c>
      <c r="T24" s="54">
        <f>(E11/120)*SUM(G15:R15,G16:R16,G17:R17, G18:R18,G19:R19,G20:R20,G21:R21,G22:R22,G23:R23,G24:R24)</f>
        <v>3687.4788691745089</v>
      </c>
      <c r="U24" s="53">
        <f t="shared" si="2"/>
        <v>447848.36163468036</v>
      </c>
      <c r="V24" s="34"/>
      <c r="W24" s="41"/>
      <c r="X24" s="42"/>
    </row>
    <row r="25" spans="1:24">
      <c r="A25" s="67">
        <f t="shared" si="3"/>
        <v>2021</v>
      </c>
      <c r="B25" s="92"/>
      <c r="C25" s="92"/>
      <c r="D25" s="93">
        <v>7.4999999999999997E-2</v>
      </c>
      <c r="E25" s="93">
        <v>1.2500000000000001E-2</v>
      </c>
      <c r="F25" s="52">
        <f t="shared" si="4"/>
        <v>447848.36163468036</v>
      </c>
      <c r="G25" s="52">
        <f t="shared" si="5"/>
        <v>447848.36163468036</v>
      </c>
      <c r="H25" s="52">
        <f t="shared" si="5"/>
        <v>447848.36163468036</v>
      </c>
      <c r="I25" s="52">
        <f t="shared" si="5"/>
        <v>447848.36163468036</v>
      </c>
      <c r="J25" s="52">
        <f t="shared" si="5"/>
        <v>447848.36163468036</v>
      </c>
      <c r="K25" s="52">
        <f t="shared" si="5"/>
        <v>447848.36163468036</v>
      </c>
      <c r="L25" s="52">
        <f t="shared" si="5"/>
        <v>447848.36163468036</v>
      </c>
      <c r="M25" s="52">
        <f t="shared" si="5"/>
        <v>447848.36163468036</v>
      </c>
      <c r="N25" s="52">
        <f t="shared" si="5"/>
        <v>447848.36163468036</v>
      </c>
      <c r="O25" s="52">
        <f t="shared" si="5"/>
        <v>447848.36163468036</v>
      </c>
      <c r="P25" s="52">
        <f t="shared" si="5"/>
        <v>447848.36163468036</v>
      </c>
      <c r="Q25" s="52">
        <f t="shared" si="5"/>
        <v>447848.36163468036</v>
      </c>
      <c r="R25" s="52">
        <f t="shared" si="5"/>
        <v>447848.36163468036</v>
      </c>
      <c r="S25" s="53">
        <f t="shared" si="1"/>
        <v>33588.627122601029</v>
      </c>
      <c r="T25" s="54">
        <f>(E11/120)*SUM(G16:R16,G17:R17, G18:R18,G19:R19,G20:R20,G21:R21,G22:R22,G23:R23,G24:R24,G25:R25)</f>
        <v>3997.2893212178578</v>
      </c>
      <c r="U25" s="53">
        <f t="shared" si="2"/>
        <v>485434.27807849925</v>
      </c>
      <c r="V25" s="34"/>
      <c r="W25" s="41"/>
      <c r="X25" s="42"/>
    </row>
    <row r="26" spans="1:24">
      <c r="A26" s="67">
        <f t="shared" si="3"/>
        <v>2022</v>
      </c>
      <c r="B26" s="92"/>
      <c r="C26" s="92"/>
      <c r="D26" s="93">
        <v>7.4999999999999997E-2</v>
      </c>
      <c r="E26" s="93">
        <v>1.2500000000000001E-2</v>
      </c>
      <c r="F26" s="52">
        <f t="shared" si="4"/>
        <v>485434.27807849925</v>
      </c>
      <c r="G26" s="52">
        <f t="shared" si="5"/>
        <v>485434.27807849925</v>
      </c>
      <c r="H26" s="52">
        <f t="shared" si="5"/>
        <v>485434.27807849925</v>
      </c>
      <c r="I26" s="52">
        <f t="shared" si="5"/>
        <v>485434.27807849925</v>
      </c>
      <c r="J26" s="52">
        <f t="shared" si="5"/>
        <v>485434.27807849925</v>
      </c>
      <c r="K26" s="52">
        <f t="shared" si="5"/>
        <v>485434.27807849925</v>
      </c>
      <c r="L26" s="52">
        <f t="shared" si="5"/>
        <v>485434.27807849925</v>
      </c>
      <c r="M26" s="52">
        <f t="shared" si="5"/>
        <v>485434.27807849925</v>
      </c>
      <c r="N26" s="52">
        <f t="shared" si="5"/>
        <v>485434.27807849925</v>
      </c>
      <c r="O26" s="52">
        <f t="shared" si="5"/>
        <v>485434.27807849925</v>
      </c>
      <c r="P26" s="52">
        <f t="shared" si="5"/>
        <v>485434.27807849925</v>
      </c>
      <c r="Q26" s="52">
        <f t="shared" si="5"/>
        <v>485434.27807849925</v>
      </c>
      <c r="R26" s="52">
        <f t="shared" si="5"/>
        <v>485434.27807849925</v>
      </c>
      <c r="S26" s="53">
        <f t="shared" si="1"/>
        <v>36407.570855887439</v>
      </c>
      <c r="T26" s="54">
        <f>(E11/120)*SUM(G17:R17, G18:R18,G19:R19,G20:R20,G21:R21,G22:R22,G23:R23,G24:R24,G25:R25,G26:R26)</f>
        <v>4333.4571688159767</v>
      </c>
      <c r="U26" s="53">
        <f t="shared" si="2"/>
        <v>526175.30610320263</v>
      </c>
      <c r="V26" s="34"/>
      <c r="W26" s="41"/>
      <c r="X26" s="42"/>
    </row>
    <row r="27" spans="1:24">
      <c r="A27" s="67">
        <f t="shared" si="3"/>
        <v>2023</v>
      </c>
      <c r="B27" s="92"/>
      <c r="C27" s="92"/>
      <c r="D27" s="93">
        <v>7.4999999999999997E-2</v>
      </c>
      <c r="E27" s="93">
        <v>1.2500000000000001E-2</v>
      </c>
      <c r="F27" s="52">
        <f t="shared" si="4"/>
        <v>526175.30610320263</v>
      </c>
      <c r="G27" s="52">
        <f t="shared" ref="G27:R42" si="7">F27+$B27</f>
        <v>526175.30610320263</v>
      </c>
      <c r="H27" s="52">
        <f t="shared" si="7"/>
        <v>526175.30610320263</v>
      </c>
      <c r="I27" s="52">
        <f t="shared" si="7"/>
        <v>526175.30610320263</v>
      </c>
      <c r="J27" s="52">
        <f t="shared" si="7"/>
        <v>526175.30610320263</v>
      </c>
      <c r="K27" s="52">
        <f t="shared" si="7"/>
        <v>526175.30610320263</v>
      </c>
      <c r="L27" s="52">
        <f t="shared" si="7"/>
        <v>526175.30610320263</v>
      </c>
      <c r="M27" s="52">
        <f t="shared" si="7"/>
        <v>526175.30610320263</v>
      </c>
      <c r="N27" s="52">
        <f t="shared" si="7"/>
        <v>526175.30610320263</v>
      </c>
      <c r="O27" s="52">
        <f t="shared" si="7"/>
        <v>526175.30610320263</v>
      </c>
      <c r="P27" s="52">
        <f t="shared" si="7"/>
        <v>526175.30610320263</v>
      </c>
      <c r="Q27" s="52">
        <f t="shared" si="7"/>
        <v>526175.30610320263</v>
      </c>
      <c r="R27" s="52">
        <f t="shared" si="7"/>
        <v>526175.30610320263</v>
      </c>
      <c r="S27" s="53">
        <f t="shared" si="1"/>
        <v>39463.147957740191</v>
      </c>
      <c r="T27" s="54">
        <f>(E11/120)*SUM(G18:R18,G19:R19,G20:R20,G21:R21,G22:R22,G23:R23,G24:R24,G25:R25,G26:R26,G27:R27)</f>
        <v>4698.0411451949758</v>
      </c>
      <c r="U27" s="53">
        <f t="shared" si="2"/>
        <v>570336.49520613789</v>
      </c>
      <c r="V27" s="34"/>
      <c r="W27" s="41"/>
      <c r="X27" s="42"/>
    </row>
    <row r="28" spans="1:24">
      <c r="A28" s="67">
        <f t="shared" si="3"/>
        <v>2024</v>
      </c>
      <c r="B28" s="92"/>
      <c r="C28" s="92"/>
      <c r="D28" s="93">
        <v>7.4999999999999997E-2</v>
      </c>
      <c r="E28" s="93">
        <v>1.2500000000000001E-2</v>
      </c>
      <c r="F28" s="52">
        <f t="shared" si="4"/>
        <v>570336.49520613789</v>
      </c>
      <c r="G28" s="52">
        <f t="shared" si="7"/>
        <v>570336.49520613789</v>
      </c>
      <c r="H28" s="52">
        <f t="shared" si="7"/>
        <v>570336.49520613789</v>
      </c>
      <c r="I28" s="52">
        <f t="shared" si="7"/>
        <v>570336.49520613789</v>
      </c>
      <c r="J28" s="52">
        <f t="shared" si="7"/>
        <v>570336.49520613789</v>
      </c>
      <c r="K28" s="52">
        <f t="shared" si="7"/>
        <v>570336.49520613789</v>
      </c>
      <c r="L28" s="52">
        <f t="shared" si="7"/>
        <v>570336.49520613789</v>
      </c>
      <c r="M28" s="52">
        <f t="shared" si="7"/>
        <v>570336.49520613789</v>
      </c>
      <c r="N28" s="52">
        <f t="shared" si="7"/>
        <v>570336.49520613789</v>
      </c>
      <c r="O28" s="52">
        <f t="shared" si="7"/>
        <v>570336.49520613789</v>
      </c>
      <c r="P28" s="52">
        <f t="shared" si="7"/>
        <v>570336.49520613789</v>
      </c>
      <c r="Q28" s="52">
        <f t="shared" si="7"/>
        <v>570336.49520613789</v>
      </c>
      <c r="R28" s="52">
        <f t="shared" si="7"/>
        <v>570336.49520613789</v>
      </c>
      <c r="S28" s="53">
        <f t="shared" si="1"/>
        <v>42775.237140460347</v>
      </c>
      <c r="T28" s="54">
        <f>(E11/120)*SUM(G19:R19,G20:R20,G21:R21,G22:R22,G23:R23,G24:R24,G25:R25,G26:R26,G27:R27,G28:R28)</f>
        <v>5093.2617710385903</v>
      </c>
      <c r="U28" s="53">
        <f t="shared" si="2"/>
        <v>618204.99411763693</v>
      </c>
      <c r="V28" s="34"/>
      <c r="W28" s="41"/>
      <c r="X28" s="42"/>
    </row>
    <row r="29" spans="1:24">
      <c r="A29" s="67">
        <f t="shared" si="3"/>
        <v>2025</v>
      </c>
      <c r="B29" s="92"/>
      <c r="C29" s="92"/>
      <c r="D29" s="93">
        <v>7.4999999999999997E-2</v>
      </c>
      <c r="E29" s="93">
        <v>1.2500000000000001E-2</v>
      </c>
      <c r="F29" s="52">
        <f t="shared" si="4"/>
        <v>618204.99411763693</v>
      </c>
      <c r="G29" s="52">
        <f t="shared" si="7"/>
        <v>618204.99411763693</v>
      </c>
      <c r="H29" s="52">
        <f t="shared" si="7"/>
        <v>618204.99411763693</v>
      </c>
      <c r="I29" s="52">
        <f t="shared" si="7"/>
        <v>618204.99411763693</v>
      </c>
      <c r="J29" s="52">
        <f t="shared" si="7"/>
        <v>618204.99411763693</v>
      </c>
      <c r="K29" s="52">
        <f t="shared" si="7"/>
        <v>618204.99411763693</v>
      </c>
      <c r="L29" s="52">
        <f t="shared" si="7"/>
        <v>618204.99411763693</v>
      </c>
      <c r="M29" s="52">
        <f t="shared" si="7"/>
        <v>618204.99411763693</v>
      </c>
      <c r="N29" s="52">
        <f t="shared" si="7"/>
        <v>618204.99411763693</v>
      </c>
      <c r="O29" s="52">
        <f t="shared" si="7"/>
        <v>618204.99411763693</v>
      </c>
      <c r="P29" s="52">
        <f t="shared" si="7"/>
        <v>618204.99411763693</v>
      </c>
      <c r="Q29" s="52">
        <f t="shared" si="7"/>
        <v>618204.99411763693</v>
      </c>
      <c r="R29" s="52">
        <f t="shared" si="7"/>
        <v>618204.99411763693</v>
      </c>
      <c r="S29" s="53">
        <f t="shared" si="1"/>
        <v>46365.374558822776</v>
      </c>
      <c r="T29" s="54">
        <f>(E11/120)*SUM(G20:R20,G21:R21,G22:R22,G23:R23,G24:R24,G25:R25,G26:R26,G27:R27,G28:R28,G29:R29)</f>
        <v>5521.5136958475086</v>
      </c>
      <c r="U29" s="53">
        <f t="shared" si="2"/>
        <v>670091.88237230713</v>
      </c>
      <c r="V29" s="34"/>
      <c r="W29" s="41"/>
      <c r="X29" s="42"/>
    </row>
    <row r="30" spans="1:24">
      <c r="A30" s="67">
        <f t="shared" si="3"/>
        <v>2026</v>
      </c>
      <c r="B30" s="92"/>
      <c r="C30" s="92"/>
      <c r="D30" s="93">
        <v>7.4999999999999997E-2</v>
      </c>
      <c r="E30" s="93">
        <v>1.2500000000000001E-2</v>
      </c>
      <c r="F30" s="52">
        <f t="shared" si="4"/>
        <v>670091.88237230713</v>
      </c>
      <c r="G30" s="52">
        <f t="shared" si="7"/>
        <v>670091.88237230713</v>
      </c>
      <c r="H30" s="52">
        <f t="shared" si="7"/>
        <v>670091.88237230713</v>
      </c>
      <c r="I30" s="52">
        <f t="shared" si="7"/>
        <v>670091.88237230713</v>
      </c>
      <c r="J30" s="52">
        <f t="shared" si="7"/>
        <v>670091.88237230713</v>
      </c>
      <c r="K30" s="52">
        <f t="shared" si="7"/>
        <v>670091.88237230713</v>
      </c>
      <c r="L30" s="52">
        <f t="shared" si="7"/>
        <v>670091.88237230713</v>
      </c>
      <c r="M30" s="52">
        <f t="shared" si="7"/>
        <v>670091.88237230713</v>
      </c>
      <c r="N30" s="52">
        <f t="shared" si="7"/>
        <v>670091.88237230713</v>
      </c>
      <c r="O30" s="52">
        <f t="shared" si="7"/>
        <v>670091.88237230713</v>
      </c>
      <c r="P30" s="52">
        <f t="shared" si="7"/>
        <v>670091.88237230713</v>
      </c>
      <c r="Q30" s="52">
        <f t="shared" si="7"/>
        <v>670091.88237230713</v>
      </c>
      <c r="R30" s="52">
        <f t="shared" si="7"/>
        <v>670091.88237230713</v>
      </c>
      <c r="S30" s="53">
        <f t="shared" si="1"/>
        <v>50256.891177923018</v>
      </c>
      <c r="T30" s="54">
        <f t="shared" ref="T30:T49" si="8">(E12/120)*SUM(G21:R21,G22:R22,G23:R23,G24:R24,G25:R25,G26:R26,G27:R27,G28:R28,G29:R29,G30:R30)</f>
        <v>5985.3789515528324</v>
      </c>
      <c r="U30" s="53">
        <f t="shared" si="2"/>
        <v>726334.15250178298</v>
      </c>
      <c r="V30" s="34"/>
      <c r="W30" s="41"/>
      <c r="X30" s="42"/>
    </row>
    <row r="31" spans="1:24">
      <c r="A31" s="67">
        <f t="shared" si="3"/>
        <v>2027</v>
      </c>
      <c r="B31" s="92"/>
      <c r="C31" s="92"/>
      <c r="D31" s="93">
        <v>7.4999999999999997E-2</v>
      </c>
      <c r="E31" s="93">
        <v>1.2500000000000001E-2</v>
      </c>
      <c r="F31" s="52">
        <f t="shared" si="4"/>
        <v>726334.15250178298</v>
      </c>
      <c r="G31" s="52">
        <f t="shared" si="7"/>
        <v>726334.15250178298</v>
      </c>
      <c r="H31" s="52">
        <f t="shared" si="7"/>
        <v>726334.15250178298</v>
      </c>
      <c r="I31" s="52">
        <f t="shared" si="7"/>
        <v>726334.15250178298</v>
      </c>
      <c r="J31" s="52">
        <f t="shared" si="7"/>
        <v>726334.15250178298</v>
      </c>
      <c r="K31" s="52">
        <f t="shared" si="7"/>
        <v>726334.15250178298</v>
      </c>
      <c r="L31" s="52">
        <f t="shared" si="7"/>
        <v>726334.15250178298</v>
      </c>
      <c r="M31" s="52">
        <f t="shared" si="7"/>
        <v>726334.15250178298</v>
      </c>
      <c r="N31" s="52">
        <f t="shared" si="7"/>
        <v>726334.15250178298</v>
      </c>
      <c r="O31" s="52">
        <f t="shared" si="7"/>
        <v>726334.15250178298</v>
      </c>
      <c r="P31" s="52">
        <f t="shared" si="7"/>
        <v>726334.15250178298</v>
      </c>
      <c r="Q31" s="52">
        <f t="shared" si="7"/>
        <v>726334.15250178298</v>
      </c>
      <c r="R31" s="52">
        <f t="shared" si="7"/>
        <v>726334.15250178298</v>
      </c>
      <c r="S31" s="53">
        <f t="shared" si="1"/>
        <v>54475.061437633733</v>
      </c>
      <c r="T31" s="54">
        <f t="shared" si="8"/>
        <v>6487.9536825448586</v>
      </c>
      <c r="U31" s="53">
        <f t="shared" si="2"/>
        <v>787297.16762196156</v>
      </c>
      <c r="V31" s="34"/>
      <c r="W31" s="41"/>
      <c r="X31" s="42"/>
    </row>
    <row r="32" spans="1:24">
      <c r="A32" s="67">
        <f t="shared" si="3"/>
        <v>2028</v>
      </c>
      <c r="B32" s="92"/>
      <c r="C32" s="92"/>
      <c r="D32" s="93">
        <v>7.4999999999999997E-2</v>
      </c>
      <c r="E32" s="93">
        <v>1.2500000000000001E-2</v>
      </c>
      <c r="F32" s="52">
        <f t="shared" si="4"/>
        <v>787297.16762196156</v>
      </c>
      <c r="G32" s="52">
        <f t="shared" si="7"/>
        <v>787297.16762196156</v>
      </c>
      <c r="H32" s="52">
        <f t="shared" si="7"/>
        <v>787297.16762196156</v>
      </c>
      <c r="I32" s="52">
        <f t="shared" si="7"/>
        <v>787297.16762196156</v>
      </c>
      <c r="J32" s="52">
        <f t="shared" si="7"/>
        <v>787297.16762196156</v>
      </c>
      <c r="K32" s="52">
        <f t="shared" si="7"/>
        <v>787297.16762196156</v>
      </c>
      <c r="L32" s="52">
        <f t="shared" si="7"/>
        <v>787297.16762196156</v>
      </c>
      <c r="M32" s="52">
        <f t="shared" si="7"/>
        <v>787297.16762196156</v>
      </c>
      <c r="N32" s="52">
        <f t="shared" si="7"/>
        <v>787297.16762196156</v>
      </c>
      <c r="O32" s="52">
        <f t="shared" si="7"/>
        <v>787297.16762196156</v>
      </c>
      <c r="P32" s="52">
        <f t="shared" si="7"/>
        <v>787297.16762196156</v>
      </c>
      <c r="Q32" s="52">
        <f t="shared" si="7"/>
        <v>787297.16762196156</v>
      </c>
      <c r="R32" s="52">
        <f t="shared" si="7"/>
        <v>787297.16762196156</v>
      </c>
      <c r="S32" s="53">
        <f t="shared" si="1"/>
        <v>59047.287571647117</v>
      </c>
      <c r="T32" s="54">
        <f t="shared" si="8"/>
        <v>7032.5751391842814</v>
      </c>
      <c r="U32" s="53">
        <f t="shared" si="2"/>
        <v>853377.0303327929</v>
      </c>
      <c r="V32" s="34"/>
      <c r="W32" s="41"/>
      <c r="X32" s="42"/>
    </row>
    <row r="33" spans="1:24">
      <c r="A33" s="67">
        <f t="shared" si="3"/>
        <v>2029</v>
      </c>
      <c r="B33" s="92"/>
      <c r="C33" s="92"/>
      <c r="D33" s="93">
        <v>7.4999999999999997E-2</v>
      </c>
      <c r="E33" s="93">
        <v>1.2500000000000001E-2</v>
      </c>
      <c r="F33" s="52">
        <f t="shared" si="4"/>
        <v>853377.0303327929</v>
      </c>
      <c r="G33" s="52">
        <f t="shared" si="7"/>
        <v>853377.0303327929</v>
      </c>
      <c r="H33" s="52">
        <f t="shared" si="7"/>
        <v>853377.0303327929</v>
      </c>
      <c r="I33" s="52">
        <f t="shared" si="7"/>
        <v>853377.0303327929</v>
      </c>
      <c r="J33" s="52">
        <f t="shared" si="7"/>
        <v>853377.0303327929</v>
      </c>
      <c r="K33" s="52">
        <f t="shared" si="7"/>
        <v>853377.0303327929</v>
      </c>
      <c r="L33" s="52">
        <f t="shared" si="7"/>
        <v>853377.0303327929</v>
      </c>
      <c r="M33" s="52">
        <f t="shared" si="7"/>
        <v>853377.0303327929</v>
      </c>
      <c r="N33" s="52">
        <f t="shared" si="7"/>
        <v>853377.0303327929</v>
      </c>
      <c r="O33" s="52">
        <f t="shared" si="7"/>
        <v>853377.0303327929</v>
      </c>
      <c r="P33" s="52">
        <f t="shared" si="7"/>
        <v>853377.0303327929</v>
      </c>
      <c r="Q33" s="52">
        <f t="shared" si="7"/>
        <v>853377.0303327929</v>
      </c>
      <c r="R33" s="52">
        <f t="shared" si="7"/>
        <v>853377.0303327929</v>
      </c>
      <c r="S33" s="53">
        <f t="shared" si="1"/>
        <v>64003.277274959444</v>
      </c>
      <c r="T33" s="54">
        <f t="shared" si="8"/>
        <v>7622.8407277118404</v>
      </c>
      <c r="U33" s="53">
        <f t="shared" si="2"/>
        <v>925003.14833546418</v>
      </c>
      <c r="V33" s="34"/>
      <c r="W33" s="41"/>
      <c r="X33" s="42"/>
    </row>
    <row r="34" spans="1:24">
      <c r="A34" s="67">
        <f t="shared" si="3"/>
        <v>2030</v>
      </c>
      <c r="B34" s="94"/>
      <c r="C34" s="94"/>
      <c r="D34" s="95">
        <v>7.4999999999999997E-2</v>
      </c>
      <c r="E34" s="95">
        <v>1.2500000000000001E-2</v>
      </c>
      <c r="F34" s="37">
        <f t="shared" si="4"/>
        <v>925003.14833546418</v>
      </c>
      <c r="G34" s="37">
        <f t="shared" si="7"/>
        <v>925003.14833546418</v>
      </c>
      <c r="H34" s="37">
        <f t="shared" si="7"/>
        <v>925003.14833546418</v>
      </c>
      <c r="I34" s="37">
        <f t="shared" si="7"/>
        <v>925003.14833546418</v>
      </c>
      <c r="J34" s="37">
        <f t="shared" si="7"/>
        <v>925003.14833546418</v>
      </c>
      <c r="K34" s="37">
        <f t="shared" si="7"/>
        <v>925003.14833546418</v>
      </c>
      <c r="L34" s="37">
        <f t="shared" si="7"/>
        <v>925003.14833546418</v>
      </c>
      <c r="M34" s="37">
        <f t="shared" si="7"/>
        <v>925003.14833546418</v>
      </c>
      <c r="N34" s="37">
        <f t="shared" si="7"/>
        <v>925003.14833546418</v>
      </c>
      <c r="O34" s="37">
        <f t="shared" si="7"/>
        <v>925003.14833546418</v>
      </c>
      <c r="P34" s="37">
        <f t="shared" si="7"/>
        <v>925003.14833546418</v>
      </c>
      <c r="Q34" s="37">
        <f t="shared" si="7"/>
        <v>925003.14833546418</v>
      </c>
      <c r="R34" s="37">
        <f t="shared" si="7"/>
        <v>925003.14833546418</v>
      </c>
      <c r="S34" s="38">
        <f t="shared" si="1"/>
        <v>69375.236125159805</v>
      </c>
      <c r="T34" s="39">
        <f t="shared" si="8"/>
        <v>8262.6285203805764</v>
      </c>
      <c r="U34" s="40">
        <f t="shared" si="2"/>
        <v>1002641.0129810045</v>
      </c>
      <c r="V34" s="34"/>
      <c r="W34" s="41"/>
      <c r="X34" s="42"/>
    </row>
    <row r="35" spans="1:24">
      <c r="A35" s="67">
        <f t="shared" si="3"/>
        <v>2031</v>
      </c>
      <c r="B35" s="94"/>
      <c r="C35" s="94"/>
      <c r="D35" s="95">
        <v>7.4999999999999997E-2</v>
      </c>
      <c r="E35" s="95">
        <v>1.2500000000000001E-2</v>
      </c>
      <c r="F35" s="37">
        <f t="shared" si="4"/>
        <v>1002641.0129810045</v>
      </c>
      <c r="G35" s="37">
        <f t="shared" si="7"/>
        <v>1002641.0129810045</v>
      </c>
      <c r="H35" s="37">
        <f t="shared" si="7"/>
        <v>1002641.0129810045</v>
      </c>
      <c r="I35" s="37">
        <f t="shared" si="7"/>
        <v>1002641.0129810045</v>
      </c>
      <c r="J35" s="37">
        <f t="shared" si="7"/>
        <v>1002641.0129810045</v>
      </c>
      <c r="K35" s="37">
        <f t="shared" si="7"/>
        <v>1002641.0129810045</v>
      </c>
      <c r="L35" s="37">
        <f t="shared" si="7"/>
        <v>1002641.0129810045</v>
      </c>
      <c r="M35" s="37">
        <f t="shared" si="7"/>
        <v>1002641.0129810045</v>
      </c>
      <c r="N35" s="37">
        <f t="shared" si="7"/>
        <v>1002641.0129810045</v>
      </c>
      <c r="O35" s="37">
        <f t="shared" si="7"/>
        <v>1002641.0129810045</v>
      </c>
      <c r="P35" s="37">
        <f t="shared" si="7"/>
        <v>1002641.0129810045</v>
      </c>
      <c r="Q35" s="37">
        <f t="shared" si="7"/>
        <v>1002641.0129810045</v>
      </c>
      <c r="R35" s="37">
        <f t="shared" si="7"/>
        <v>1002641.0129810045</v>
      </c>
      <c r="S35" s="38">
        <f t="shared" si="1"/>
        <v>75198.075973575353</v>
      </c>
      <c r="T35" s="39">
        <f t="shared" si="8"/>
        <v>8956.119334563482</v>
      </c>
      <c r="U35" s="40">
        <f t="shared" si="2"/>
        <v>1086795.2082891434</v>
      </c>
      <c r="V35" s="34"/>
      <c r="W35" s="41"/>
      <c r="X35" s="42"/>
    </row>
    <row r="36" spans="1:24">
      <c r="A36" s="67">
        <f t="shared" si="3"/>
        <v>2032</v>
      </c>
      <c r="B36" s="94"/>
      <c r="C36" s="94"/>
      <c r="D36" s="95">
        <v>7.4999999999999997E-2</v>
      </c>
      <c r="E36" s="95">
        <v>1.2500000000000001E-2</v>
      </c>
      <c r="F36" s="37">
        <f t="shared" si="4"/>
        <v>1086795.2082891434</v>
      </c>
      <c r="G36" s="37">
        <f t="shared" si="7"/>
        <v>1086795.2082891434</v>
      </c>
      <c r="H36" s="37">
        <f t="shared" si="7"/>
        <v>1086795.2082891434</v>
      </c>
      <c r="I36" s="37">
        <f t="shared" si="7"/>
        <v>1086795.2082891434</v>
      </c>
      <c r="J36" s="37">
        <f t="shared" si="7"/>
        <v>1086795.2082891434</v>
      </c>
      <c r="K36" s="37">
        <f t="shared" si="7"/>
        <v>1086795.2082891434</v>
      </c>
      <c r="L36" s="37">
        <f t="shared" si="7"/>
        <v>1086795.2082891434</v>
      </c>
      <c r="M36" s="37">
        <f t="shared" si="7"/>
        <v>1086795.2082891434</v>
      </c>
      <c r="N36" s="37">
        <f t="shared" si="7"/>
        <v>1086795.2082891434</v>
      </c>
      <c r="O36" s="37">
        <f t="shared" si="7"/>
        <v>1086795.2082891434</v>
      </c>
      <c r="P36" s="37">
        <f t="shared" si="7"/>
        <v>1086795.2082891434</v>
      </c>
      <c r="Q36" s="37">
        <f t="shared" si="7"/>
        <v>1086795.2082891434</v>
      </c>
      <c r="R36" s="37">
        <f t="shared" si="7"/>
        <v>1086795.2082891434</v>
      </c>
      <c r="S36" s="38">
        <f t="shared" si="1"/>
        <v>81509.640621685729</v>
      </c>
      <c r="T36" s="39">
        <f t="shared" si="8"/>
        <v>9707.8204973267948</v>
      </c>
      <c r="U36" s="40">
        <f t="shared" si="2"/>
        <v>1178012.6694081558</v>
      </c>
      <c r="V36" s="34"/>
      <c r="W36" s="41"/>
      <c r="X36" s="42"/>
    </row>
    <row r="37" spans="1:24">
      <c r="A37" s="67">
        <f t="shared" si="3"/>
        <v>2033</v>
      </c>
      <c r="B37" s="94"/>
      <c r="C37" s="94"/>
      <c r="D37" s="95">
        <v>7.4999999999999997E-2</v>
      </c>
      <c r="E37" s="95">
        <v>1.2500000000000001E-2</v>
      </c>
      <c r="F37" s="37">
        <f t="shared" si="4"/>
        <v>1178012.6694081558</v>
      </c>
      <c r="G37" s="37">
        <f t="shared" si="7"/>
        <v>1178012.6694081558</v>
      </c>
      <c r="H37" s="37">
        <f t="shared" si="7"/>
        <v>1178012.6694081558</v>
      </c>
      <c r="I37" s="37">
        <f t="shared" si="7"/>
        <v>1178012.6694081558</v>
      </c>
      <c r="J37" s="37">
        <f t="shared" si="7"/>
        <v>1178012.6694081558</v>
      </c>
      <c r="K37" s="37">
        <f t="shared" si="7"/>
        <v>1178012.6694081558</v>
      </c>
      <c r="L37" s="37">
        <f t="shared" si="7"/>
        <v>1178012.6694081558</v>
      </c>
      <c r="M37" s="37">
        <f t="shared" si="7"/>
        <v>1178012.6694081558</v>
      </c>
      <c r="N37" s="37">
        <f t="shared" si="7"/>
        <v>1178012.6694081558</v>
      </c>
      <c r="O37" s="37">
        <f t="shared" si="7"/>
        <v>1178012.6694081558</v>
      </c>
      <c r="P37" s="37">
        <f t="shared" si="7"/>
        <v>1178012.6694081558</v>
      </c>
      <c r="Q37" s="37">
        <f t="shared" si="7"/>
        <v>1178012.6694081558</v>
      </c>
      <c r="R37" s="37">
        <f t="shared" si="7"/>
        <v>1178012.6694081558</v>
      </c>
      <c r="S37" s="38">
        <f t="shared" si="1"/>
        <v>88350.950205611676</v>
      </c>
      <c r="T37" s="39">
        <f t="shared" si="8"/>
        <v>10522.617201457995</v>
      </c>
      <c r="U37" s="40">
        <f t="shared" si="2"/>
        <v>1276886.2368152256</v>
      </c>
      <c r="V37" s="34"/>
      <c r="W37" s="41"/>
      <c r="X37" s="42"/>
    </row>
    <row r="38" spans="1:24">
      <c r="A38" s="67">
        <f t="shared" si="3"/>
        <v>2034</v>
      </c>
      <c r="B38" s="94"/>
      <c r="C38" s="94"/>
      <c r="D38" s="95">
        <v>7.4999999999999997E-2</v>
      </c>
      <c r="E38" s="95">
        <v>1.2500000000000001E-2</v>
      </c>
      <c r="F38" s="37">
        <f t="shared" si="4"/>
        <v>1276886.2368152256</v>
      </c>
      <c r="G38" s="37">
        <f t="shared" si="7"/>
        <v>1276886.2368152256</v>
      </c>
      <c r="H38" s="37">
        <f t="shared" si="7"/>
        <v>1276886.2368152256</v>
      </c>
      <c r="I38" s="37">
        <f t="shared" si="7"/>
        <v>1276886.2368152256</v>
      </c>
      <c r="J38" s="37">
        <f t="shared" si="7"/>
        <v>1276886.2368152256</v>
      </c>
      <c r="K38" s="37">
        <f t="shared" si="7"/>
        <v>1276886.2368152256</v>
      </c>
      <c r="L38" s="37">
        <f t="shared" si="7"/>
        <v>1276886.2368152256</v>
      </c>
      <c r="M38" s="37">
        <f t="shared" si="7"/>
        <v>1276886.2368152256</v>
      </c>
      <c r="N38" s="37">
        <f t="shared" si="7"/>
        <v>1276886.2368152256</v>
      </c>
      <c r="O38" s="37">
        <f t="shared" si="7"/>
        <v>1276886.2368152256</v>
      </c>
      <c r="P38" s="37">
        <f t="shared" si="7"/>
        <v>1276886.2368152256</v>
      </c>
      <c r="Q38" s="37">
        <f t="shared" si="7"/>
        <v>1276886.2368152256</v>
      </c>
      <c r="R38" s="37">
        <f t="shared" si="7"/>
        <v>1276886.2368152256</v>
      </c>
      <c r="S38" s="38">
        <f t="shared" si="1"/>
        <v>95766.467761141903</v>
      </c>
      <c r="T38" s="39">
        <f t="shared" si="8"/>
        <v>11405.804378469362</v>
      </c>
      <c r="U38" s="40">
        <f t="shared" si="2"/>
        <v>1384058.508954837</v>
      </c>
      <c r="V38" s="34"/>
      <c r="W38" s="41"/>
      <c r="X38" s="42"/>
    </row>
    <row r="39" spans="1:24">
      <c r="A39" s="67">
        <f t="shared" si="3"/>
        <v>2035</v>
      </c>
      <c r="B39" s="94"/>
      <c r="C39" s="94"/>
      <c r="D39" s="95">
        <v>7.4999999999999997E-2</v>
      </c>
      <c r="E39" s="95">
        <v>1.2500000000000001E-2</v>
      </c>
      <c r="F39" s="37">
        <f t="shared" si="4"/>
        <v>1384058.508954837</v>
      </c>
      <c r="G39" s="37">
        <f t="shared" si="7"/>
        <v>1384058.508954837</v>
      </c>
      <c r="H39" s="37">
        <f t="shared" si="7"/>
        <v>1384058.508954837</v>
      </c>
      <c r="I39" s="37">
        <f t="shared" si="7"/>
        <v>1384058.508954837</v>
      </c>
      <c r="J39" s="37">
        <f t="shared" si="7"/>
        <v>1384058.508954837</v>
      </c>
      <c r="K39" s="37">
        <f t="shared" si="7"/>
        <v>1384058.508954837</v>
      </c>
      <c r="L39" s="37">
        <f t="shared" si="7"/>
        <v>1384058.508954837</v>
      </c>
      <c r="M39" s="37">
        <f t="shared" si="7"/>
        <v>1384058.508954837</v>
      </c>
      <c r="N39" s="37">
        <f t="shared" si="7"/>
        <v>1384058.508954837</v>
      </c>
      <c r="O39" s="37">
        <f t="shared" si="7"/>
        <v>1384058.508954837</v>
      </c>
      <c r="P39" s="37">
        <f t="shared" si="7"/>
        <v>1384058.508954837</v>
      </c>
      <c r="Q39" s="37">
        <f t="shared" si="7"/>
        <v>1384058.508954837</v>
      </c>
      <c r="R39" s="37">
        <f t="shared" si="7"/>
        <v>1384058.508954837</v>
      </c>
      <c r="S39" s="38">
        <f t="shared" si="1"/>
        <v>103804.38817161279</v>
      </c>
      <c r="T39" s="39">
        <f t="shared" si="8"/>
        <v>12363.121272015858</v>
      </c>
      <c r="U39" s="40">
        <f t="shared" si="2"/>
        <v>1500226.0183984656</v>
      </c>
      <c r="V39" s="34"/>
      <c r="W39" s="41"/>
      <c r="X39" s="42"/>
    </row>
    <row r="40" spans="1:24">
      <c r="A40" s="67">
        <f t="shared" si="3"/>
        <v>2036</v>
      </c>
      <c r="B40" s="94"/>
      <c r="C40" s="94"/>
      <c r="D40" s="95">
        <v>7.4999999999999997E-2</v>
      </c>
      <c r="E40" s="95">
        <v>1.2500000000000001E-2</v>
      </c>
      <c r="F40" s="37">
        <f t="shared" si="4"/>
        <v>1500226.0183984656</v>
      </c>
      <c r="G40" s="37">
        <f t="shared" si="7"/>
        <v>1500226.0183984656</v>
      </c>
      <c r="H40" s="37">
        <f t="shared" si="7"/>
        <v>1500226.0183984656</v>
      </c>
      <c r="I40" s="37">
        <f t="shared" si="7"/>
        <v>1500226.0183984656</v>
      </c>
      <c r="J40" s="37">
        <f t="shared" si="7"/>
        <v>1500226.0183984656</v>
      </c>
      <c r="K40" s="37">
        <f t="shared" si="7"/>
        <v>1500226.0183984656</v>
      </c>
      <c r="L40" s="37">
        <f t="shared" si="7"/>
        <v>1500226.0183984656</v>
      </c>
      <c r="M40" s="37">
        <f t="shared" si="7"/>
        <v>1500226.0183984656</v>
      </c>
      <c r="N40" s="37">
        <f t="shared" si="7"/>
        <v>1500226.0183984656</v>
      </c>
      <c r="O40" s="37">
        <f t="shared" si="7"/>
        <v>1500226.0183984656</v>
      </c>
      <c r="P40" s="37">
        <f t="shared" si="7"/>
        <v>1500226.0183984656</v>
      </c>
      <c r="Q40" s="37">
        <f t="shared" si="7"/>
        <v>1500226.0183984656</v>
      </c>
      <c r="R40" s="37">
        <f t="shared" si="7"/>
        <v>1500226.0183984656</v>
      </c>
      <c r="S40" s="38">
        <f t="shared" si="1"/>
        <v>112516.95137988491</v>
      </c>
      <c r="T40" s="39">
        <f t="shared" si="8"/>
        <v>13400.78894204855</v>
      </c>
      <c r="U40" s="40">
        <f t="shared" si="2"/>
        <v>1626143.7587203991</v>
      </c>
      <c r="V40" s="34"/>
      <c r="W40" s="41"/>
      <c r="X40" s="42"/>
    </row>
    <row r="41" spans="1:24">
      <c r="A41" s="67">
        <f t="shared" si="3"/>
        <v>2037</v>
      </c>
      <c r="B41" s="94"/>
      <c r="C41" s="94"/>
      <c r="D41" s="95">
        <v>7.4999999999999997E-2</v>
      </c>
      <c r="E41" s="95">
        <v>1.2500000000000001E-2</v>
      </c>
      <c r="F41" s="37">
        <f t="shared" si="4"/>
        <v>1626143.7587203991</v>
      </c>
      <c r="G41" s="37">
        <f t="shared" si="7"/>
        <v>1626143.7587203991</v>
      </c>
      <c r="H41" s="37">
        <f t="shared" si="7"/>
        <v>1626143.7587203991</v>
      </c>
      <c r="I41" s="37">
        <f t="shared" si="7"/>
        <v>1626143.7587203991</v>
      </c>
      <c r="J41" s="37">
        <f t="shared" si="7"/>
        <v>1626143.7587203991</v>
      </c>
      <c r="K41" s="37">
        <f t="shared" si="7"/>
        <v>1626143.7587203991</v>
      </c>
      <c r="L41" s="37">
        <f t="shared" si="7"/>
        <v>1626143.7587203991</v>
      </c>
      <c r="M41" s="37">
        <f t="shared" si="7"/>
        <v>1626143.7587203991</v>
      </c>
      <c r="N41" s="37">
        <f t="shared" si="7"/>
        <v>1626143.7587203991</v>
      </c>
      <c r="O41" s="37">
        <f t="shared" si="7"/>
        <v>1626143.7587203991</v>
      </c>
      <c r="P41" s="37">
        <f t="shared" si="7"/>
        <v>1626143.7587203991</v>
      </c>
      <c r="Q41" s="37">
        <f t="shared" si="7"/>
        <v>1626143.7587203991</v>
      </c>
      <c r="R41" s="37">
        <f t="shared" si="7"/>
        <v>1626143.7587203991</v>
      </c>
      <c r="S41" s="38">
        <f t="shared" si="1"/>
        <v>121960.78190402994</v>
      </c>
      <c r="T41" s="39">
        <f t="shared" si="8"/>
        <v>14525.550949821822</v>
      </c>
      <c r="U41" s="40">
        <f t="shared" si="2"/>
        <v>1762630.0915742507</v>
      </c>
      <c r="V41" s="34"/>
      <c r="W41" s="41"/>
      <c r="X41" s="42"/>
    </row>
    <row r="42" spans="1:24">
      <c r="A42" s="67">
        <f t="shared" si="3"/>
        <v>2038</v>
      </c>
      <c r="B42" s="94"/>
      <c r="C42" s="94"/>
      <c r="D42" s="95">
        <v>7.4999999999999997E-2</v>
      </c>
      <c r="E42" s="95">
        <v>1.2500000000000001E-2</v>
      </c>
      <c r="F42" s="37">
        <f t="shared" si="4"/>
        <v>1762630.0915742507</v>
      </c>
      <c r="G42" s="37">
        <f t="shared" si="7"/>
        <v>1762630.0915742507</v>
      </c>
      <c r="H42" s="37">
        <f t="shared" si="7"/>
        <v>1762630.0915742507</v>
      </c>
      <c r="I42" s="37">
        <f t="shared" si="7"/>
        <v>1762630.0915742507</v>
      </c>
      <c r="J42" s="37">
        <f t="shared" si="7"/>
        <v>1762630.0915742507</v>
      </c>
      <c r="K42" s="37">
        <f t="shared" si="7"/>
        <v>1762630.0915742507</v>
      </c>
      <c r="L42" s="37">
        <f t="shared" si="7"/>
        <v>1762630.0915742507</v>
      </c>
      <c r="M42" s="37">
        <f t="shared" si="7"/>
        <v>1762630.0915742507</v>
      </c>
      <c r="N42" s="37">
        <f t="shared" si="7"/>
        <v>1762630.0915742507</v>
      </c>
      <c r="O42" s="37">
        <f t="shared" si="7"/>
        <v>1762630.0915742507</v>
      </c>
      <c r="P42" s="37">
        <f t="shared" si="7"/>
        <v>1762630.0915742507</v>
      </c>
      <c r="Q42" s="37">
        <f t="shared" si="7"/>
        <v>1762630.0915742507</v>
      </c>
      <c r="R42" s="37">
        <f t="shared" si="7"/>
        <v>1762630.0915742507</v>
      </c>
      <c r="S42" s="38">
        <f t="shared" si="1"/>
        <v>132197.25686806883</v>
      </c>
      <c r="T42" s="39">
        <f t="shared" si="8"/>
        <v>15744.717104762181</v>
      </c>
      <c r="U42" s="40">
        <f t="shared" si="2"/>
        <v>1910572.0655470816</v>
      </c>
      <c r="V42" s="34"/>
      <c r="W42" s="41"/>
      <c r="X42" s="42"/>
    </row>
    <row r="43" spans="1:24">
      <c r="A43" s="67">
        <f t="shared" si="3"/>
        <v>2039</v>
      </c>
      <c r="B43" s="94"/>
      <c r="C43" s="94"/>
      <c r="D43" s="95">
        <v>7.4999999999999997E-2</v>
      </c>
      <c r="E43" s="95">
        <v>1.2500000000000001E-2</v>
      </c>
      <c r="F43" s="37">
        <f t="shared" si="4"/>
        <v>1910572.0655470816</v>
      </c>
      <c r="G43" s="37">
        <f t="shared" ref="G43:R55" si="9">F43+$B43</f>
        <v>1910572.0655470816</v>
      </c>
      <c r="H43" s="37">
        <f t="shared" si="9"/>
        <v>1910572.0655470816</v>
      </c>
      <c r="I43" s="37">
        <f t="shared" si="9"/>
        <v>1910572.0655470816</v>
      </c>
      <c r="J43" s="37">
        <f t="shared" si="9"/>
        <v>1910572.0655470816</v>
      </c>
      <c r="K43" s="37">
        <f t="shared" si="9"/>
        <v>1910572.0655470816</v>
      </c>
      <c r="L43" s="37">
        <f t="shared" si="9"/>
        <v>1910572.0655470816</v>
      </c>
      <c r="M43" s="37">
        <f t="shared" si="9"/>
        <v>1910572.0655470816</v>
      </c>
      <c r="N43" s="37">
        <f t="shared" si="9"/>
        <v>1910572.0655470816</v>
      </c>
      <c r="O43" s="37">
        <f t="shared" si="9"/>
        <v>1910572.0655470816</v>
      </c>
      <c r="P43" s="37">
        <f t="shared" si="9"/>
        <v>1910572.0655470816</v>
      </c>
      <c r="Q43" s="37">
        <f t="shared" si="9"/>
        <v>1910572.0655470816</v>
      </c>
      <c r="R43" s="37">
        <f t="shared" si="9"/>
        <v>1910572.0655470816</v>
      </c>
      <c r="S43" s="38">
        <f t="shared" si="1"/>
        <v>143292.90491603117</v>
      </c>
      <c r="T43" s="39">
        <f t="shared" si="8"/>
        <v>17066.210898780035</v>
      </c>
      <c r="U43" s="40">
        <f t="shared" si="2"/>
        <v>2070931.181361893</v>
      </c>
      <c r="V43" s="34"/>
      <c r="W43" s="41"/>
      <c r="X43" s="42"/>
    </row>
    <row r="44" spans="1:24">
      <c r="A44" s="67">
        <f t="shared" si="3"/>
        <v>2040</v>
      </c>
      <c r="B44" s="94"/>
      <c r="C44" s="94"/>
      <c r="D44" s="95">
        <v>7.4999999999999997E-2</v>
      </c>
      <c r="E44" s="95">
        <v>1.2500000000000001E-2</v>
      </c>
      <c r="F44" s="37">
        <f t="shared" si="4"/>
        <v>2070931.181361893</v>
      </c>
      <c r="G44" s="37">
        <f t="shared" si="9"/>
        <v>2070931.181361893</v>
      </c>
      <c r="H44" s="37">
        <f t="shared" si="9"/>
        <v>2070931.181361893</v>
      </c>
      <c r="I44" s="37">
        <f t="shared" si="9"/>
        <v>2070931.181361893</v>
      </c>
      <c r="J44" s="37">
        <f t="shared" si="9"/>
        <v>2070931.181361893</v>
      </c>
      <c r="K44" s="37">
        <f t="shared" si="9"/>
        <v>2070931.181361893</v>
      </c>
      <c r="L44" s="37">
        <f t="shared" si="9"/>
        <v>2070931.181361893</v>
      </c>
      <c r="M44" s="37">
        <f t="shared" si="9"/>
        <v>2070931.181361893</v>
      </c>
      <c r="N44" s="37">
        <f t="shared" si="9"/>
        <v>2070931.181361893</v>
      </c>
      <c r="O44" s="37">
        <f t="shared" si="9"/>
        <v>2070931.181361893</v>
      </c>
      <c r="P44" s="37">
        <f t="shared" si="9"/>
        <v>2070931.181361893</v>
      </c>
      <c r="Q44" s="37">
        <f t="shared" si="9"/>
        <v>2070931.181361893</v>
      </c>
      <c r="R44" s="37">
        <f t="shared" si="9"/>
        <v>2070931.181361893</v>
      </c>
      <c r="S44" s="38">
        <f t="shared" si="1"/>
        <v>155319.83860214194</v>
      </c>
      <c r="T44" s="39">
        <f t="shared" si="8"/>
        <v>18498.620940063061</v>
      </c>
      <c r="U44" s="40">
        <f t="shared" si="2"/>
        <v>2244749.6409040978</v>
      </c>
      <c r="V44" s="34"/>
      <c r="W44" s="41"/>
      <c r="X44" s="42"/>
    </row>
    <row r="45" spans="1:24">
      <c r="A45" s="67">
        <f t="shared" si="3"/>
        <v>2041</v>
      </c>
      <c r="B45" s="94"/>
      <c r="C45" s="94"/>
      <c r="D45" s="95">
        <v>7.4999999999999997E-2</v>
      </c>
      <c r="E45" s="95">
        <v>1.2500000000000001E-2</v>
      </c>
      <c r="F45" s="37">
        <f t="shared" si="4"/>
        <v>2244749.6409040978</v>
      </c>
      <c r="G45" s="37">
        <f t="shared" si="9"/>
        <v>2244749.6409040978</v>
      </c>
      <c r="H45" s="37">
        <f t="shared" si="9"/>
        <v>2244749.6409040978</v>
      </c>
      <c r="I45" s="37">
        <f t="shared" si="9"/>
        <v>2244749.6409040978</v>
      </c>
      <c r="J45" s="37">
        <f t="shared" si="9"/>
        <v>2244749.6409040978</v>
      </c>
      <c r="K45" s="37">
        <f t="shared" si="9"/>
        <v>2244749.6409040978</v>
      </c>
      <c r="L45" s="37">
        <f t="shared" si="9"/>
        <v>2244749.6409040978</v>
      </c>
      <c r="M45" s="37">
        <f t="shared" si="9"/>
        <v>2244749.6409040978</v>
      </c>
      <c r="N45" s="37">
        <f t="shared" si="9"/>
        <v>2244749.6409040978</v>
      </c>
      <c r="O45" s="37">
        <f t="shared" si="9"/>
        <v>2244749.6409040978</v>
      </c>
      <c r="P45" s="37">
        <f t="shared" si="9"/>
        <v>2244749.6409040978</v>
      </c>
      <c r="Q45" s="37">
        <f t="shared" si="9"/>
        <v>2244749.6409040978</v>
      </c>
      <c r="R45" s="37">
        <f t="shared" si="9"/>
        <v>2244749.6409040978</v>
      </c>
      <c r="S45" s="38">
        <f t="shared" si="1"/>
        <v>168356.22306780738</v>
      </c>
      <c r="T45" s="39">
        <f t="shared" si="8"/>
        <v>20051.256724966926</v>
      </c>
      <c r="U45" s="40">
        <f t="shared" si="2"/>
        <v>2433157.1206968725</v>
      </c>
      <c r="V45" s="34"/>
      <c r="W45" s="41"/>
      <c r="X45" s="42"/>
    </row>
    <row r="46" spans="1:24">
      <c r="A46" s="67">
        <f t="shared" si="3"/>
        <v>2042</v>
      </c>
      <c r="B46" s="94"/>
      <c r="C46" s="94"/>
      <c r="D46" s="95">
        <v>7.4999999999999997E-2</v>
      </c>
      <c r="E46" s="95">
        <v>1.2500000000000001E-2</v>
      </c>
      <c r="F46" s="37">
        <f t="shared" si="4"/>
        <v>2433157.1206968725</v>
      </c>
      <c r="G46" s="37">
        <f t="shared" si="9"/>
        <v>2433157.1206968725</v>
      </c>
      <c r="H46" s="37">
        <f t="shared" si="9"/>
        <v>2433157.1206968725</v>
      </c>
      <c r="I46" s="37">
        <f t="shared" si="9"/>
        <v>2433157.1206968725</v>
      </c>
      <c r="J46" s="37">
        <f t="shared" si="9"/>
        <v>2433157.1206968725</v>
      </c>
      <c r="K46" s="37">
        <f t="shared" si="9"/>
        <v>2433157.1206968725</v>
      </c>
      <c r="L46" s="37">
        <f t="shared" si="9"/>
        <v>2433157.1206968725</v>
      </c>
      <c r="M46" s="37">
        <f t="shared" si="9"/>
        <v>2433157.1206968725</v>
      </c>
      <c r="N46" s="37">
        <f t="shared" si="9"/>
        <v>2433157.1206968725</v>
      </c>
      <c r="O46" s="37">
        <f t="shared" si="9"/>
        <v>2433157.1206968725</v>
      </c>
      <c r="P46" s="37">
        <f t="shared" si="9"/>
        <v>2433157.1206968725</v>
      </c>
      <c r="Q46" s="37">
        <f t="shared" si="9"/>
        <v>2433157.1206968725</v>
      </c>
      <c r="R46" s="37">
        <f t="shared" si="9"/>
        <v>2433157.1206968725</v>
      </c>
      <c r="S46" s="38">
        <f t="shared" si="1"/>
        <v>182486.78405226543</v>
      </c>
      <c r="T46" s="39">
        <f t="shared" si="8"/>
        <v>21734.209115476591</v>
      </c>
      <c r="U46" s="40">
        <f t="shared" si="2"/>
        <v>2637378.1138646146</v>
      </c>
      <c r="V46" s="34"/>
      <c r="W46" s="41"/>
      <c r="X46" s="42"/>
    </row>
    <row r="47" spans="1:24">
      <c r="A47" s="67">
        <f t="shared" si="3"/>
        <v>2043</v>
      </c>
      <c r="B47" s="94"/>
      <c r="C47" s="94"/>
      <c r="D47" s="95">
        <v>7.4999999999999997E-2</v>
      </c>
      <c r="E47" s="95">
        <v>1.2500000000000001E-2</v>
      </c>
      <c r="F47" s="37">
        <f t="shared" si="4"/>
        <v>2637378.1138646146</v>
      </c>
      <c r="G47" s="37">
        <f t="shared" si="9"/>
        <v>2637378.1138646146</v>
      </c>
      <c r="H47" s="37">
        <f t="shared" si="9"/>
        <v>2637378.1138646146</v>
      </c>
      <c r="I47" s="37">
        <f t="shared" si="9"/>
        <v>2637378.1138646146</v>
      </c>
      <c r="J47" s="37">
        <f t="shared" si="9"/>
        <v>2637378.1138646146</v>
      </c>
      <c r="K47" s="37">
        <f t="shared" si="9"/>
        <v>2637378.1138646146</v>
      </c>
      <c r="L47" s="37">
        <f t="shared" si="9"/>
        <v>2637378.1138646146</v>
      </c>
      <c r="M47" s="37">
        <f t="shared" si="9"/>
        <v>2637378.1138646146</v>
      </c>
      <c r="N47" s="37">
        <f t="shared" si="9"/>
        <v>2637378.1138646146</v>
      </c>
      <c r="O47" s="37">
        <f t="shared" si="9"/>
        <v>2637378.1138646146</v>
      </c>
      <c r="P47" s="37">
        <f t="shared" si="9"/>
        <v>2637378.1138646146</v>
      </c>
      <c r="Q47" s="37">
        <f t="shared" si="9"/>
        <v>2637378.1138646146</v>
      </c>
      <c r="R47" s="37">
        <f t="shared" si="9"/>
        <v>2637378.1138646146</v>
      </c>
      <c r="S47" s="38">
        <f t="shared" si="1"/>
        <v>197803.35853984611</v>
      </c>
      <c r="T47" s="39">
        <f t="shared" si="8"/>
        <v>23558.415921047155</v>
      </c>
      <c r="U47" s="40">
        <f t="shared" si="2"/>
        <v>2858739.8883255082</v>
      </c>
      <c r="V47" s="34"/>
      <c r="W47" s="41"/>
      <c r="X47" s="42"/>
    </row>
    <row r="48" spans="1:24">
      <c r="A48" s="67">
        <f t="shared" si="3"/>
        <v>2044</v>
      </c>
      <c r="B48" s="94"/>
      <c r="C48" s="94"/>
      <c r="D48" s="95">
        <v>7.4999999999999997E-2</v>
      </c>
      <c r="E48" s="95">
        <v>1.2500000000000001E-2</v>
      </c>
      <c r="F48" s="37">
        <f t="shared" si="4"/>
        <v>2858739.8883255082</v>
      </c>
      <c r="G48" s="37">
        <f t="shared" si="9"/>
        <v>2858739.8883255082</v>
      </c>
      <c r="H48" s="37">
        <f t="shared" si="9"/>
        <v>2858739.8883255082</v>
      </c>
      <c r="I48" s="37">
        <f t="shared" si="9"/>
        <v>2858739.8883255082</v>
      </c>
      <c r="J48" s="37">
        <f t="shared" si="9"/>
        <v>2858739.8883255082</v>
      </c>
      <c r="K48" s="37">
        <f t="shared" si="9"/>
        <v>2858739.8883255082</v>
      </c>
      <c r="L48" s="37">
        <f t="shared" si="9"/>
        <v>2858739.8883255082</v>
      </c>
      <c r="M48" s="37">
        <f t="shared" si="9"/>
        <v>2858739.8883255082</v>
      </c>
      <c r="N48" s="37">
        <f t="shared" si="9"/>
        <v>2858739.8883255082</v>
      </c>
      <c r="O48" s="37">
        <f t="shared" si="9"/>
        <v>2858739.8883255082</v>
      </c>
      <c r="P48" s="37">
        <f t="shared" si="9"/>
        <v>2858739.8883255082</v>
      </c>
      <c r="Q48" s="37">
        <f t="shared" si="9"/>
        <v>2858739.8883255082</v>
      </c>
      <c r="R48" s="37">
        <f t="shared" si="9"/>
        <v>2858739.8883255082</v>
      </c>
      <c r="S48" s="38">
        <f t="shared" si="1"/>
        <v>214405.49162441309</v>
      </c>
      <c r="T48" s="39">
        <f t="shared" si="8"/>
        <v>25535.732985435014</v>
      </c>
      <c r="U48" s="40">
        <f t="shared" si="2"/>
        <v>3098681.1129353563</v>
      </c>
      <c r="V48" s="34"/>
      <c r="W48" s="41"/>
      <c r="X48" s="42"/>
    </row>
    <row r="49" spans="1:24">
      <c r="A49" s="67">
        <f t="shared" si="3"/>
        <v>2045</v>
      </c>
      <c r="B49" s="96"/>
      <c r="C49" s="96"/>
      <c r="D49" s="95">
        <v>7.4999999999999997E-2</v>
      </c>
      <c r="E49" s="95">
        <v>1.2500000000000001E-2</v>
      </c>
      <c r="F49" s="45">
        <f t="shared" si="4"/>
        <v>3098681.1129353563</v>
      </c>
      <c r="G49" s="45">
        <f t="shared" si="9"/>
        <v>3098681.1129353563</v>
      </c>
      <c r="H49" s="45">
        <f t="shared" si="9"/>
        <v>3098681.1129353563</v>
      </c>
      <c r="I49" s="45">
        <f t="shared" si="9"/>
        <v>3098681.1129353563</v>
      </c>
      <c r="J49" s="45">
        <f t="shared" si="9"/>
        <v>3098681.1129353563</v>
      </c>
      <c r="K49" s="45">
        <f t="shared" si="9"/>
        <v>3098681.1129353563</v>
      </c>
      <c r="L49" s="45">
        <f t="shared" si="9"/>
        <v>3098681.1129353563</v>
      </c>
      <c r="M49" s="45">
        <f t="shared" si="9"/>
        <v>3098681.1129353563</v>
      </c>
      <c r="N49" s="45">
        <f t="shared" si="9"/>
        <v>3098681.1129353563</v>
      </c>
      <c r="O49" s="45">
        <f t="shared" si="9"/>
        <v>3098681.1129353563</v>
      </c>
      <c r="P49" s="45">
        <f t="shared" si="9"/>
        <v>3098681.1129353563</v>
      </c>
      <c r="Q49" s="45">
        <f t="shared" si="9"/>
        <v>3098681.1129353563</v>
      </c>
      <c r="R49" s="45">
        <f t="shared" si="9"/>
        <v>3098681.1129353563</v>
      </c>
      <c r="S49" s="46">
        <f t="shared" si="1"/>
        <v>232401.0834701517</v>
      </c>
      <c r="T49" s="47">
        <f t="shared" si="8"/>
        <v>27679.01124041068</v>
      </c>
      <c r="U49" s="48">
        <f t="shared" si="2"/>
        <v>3358761.2076459187</v>
      </c>
      <c r="V49" s="34"/>
      <c r="W49" s="41"/>
      <c r="X49" s="42"/>
    </row>
    <row r="50" spans="1:24">
      <c r="A50" s="97"/>
      <c r="G50" s="32">
        <f t="shared" si="9"/>
        <v>0</v>
      </c>
      <c r="H50" s="32">
        <f t="shared" si="9"/>
        <v>0</v>
      </c>
      <c r="I50" s="32">
        <f t="shared" si="9"/>
        <v>0</v>
      </c>
      <c r="J50" s="32">
        <f t="shared" si="9"/>
        <v>0</v>
      </c>
      <c r="K50" s="32">
        <f t="shared" si="9"/>
        <v>0</v>
      </c>
      <c r="L50" s="32">
        <f t="shared" si="9"/>
        <v>0</v>
      </c>
      <c r="M50" s="32">
        <f t="shared" si="9"/>
        <v>0</v>
      </c>
      <c r="N50" s="32">
        <f t="shared" si="9"/>
        <v>0</v>
      </c>
      <c r="O50" s="32">
        <f t="shared" si="9"/>
        <v>0</v>
      </c>
      <c r="P50" s="32">
        <f t="shared" si="9"/>
        <v>0</v>
      </c>
      <c r="Q50" s="32">
        <f t="shared" si="9"/>
        <v>0</v>
      </c>
      <c r="R50" s="32">
        <f t="shared" si="9"/>
        <v>0</v>
      </c>
    </row>
    <row r="51" spans="1:24">
      <c r="A51" s="97"/>
      <c r="G51" s="32">
        <f t="shared" si="9"/>
        <v>0</v>
      </c>
      <c r="H51" s="32">
        <f t="shared" si="9"/>
        <v>0</v>
      </c>
      <c r="I51" s="32">
        <f t="shared" si="9"/>
        <v>0</v>
      </c>
      <c r="J51" s="32">
        <f t="shared" si="9"/>
        <v>0</v>
      </c>
      <c r="K51" s="32">
        <f t="shared" si="9"/>
        <v>0</v>
      </c>
      <c r="L51" s="32">
        <f t="shared" si="9"/>
        <v>0</v>
      </c>
      <c r="M51" s="32">
        <f t="shared" si="9"/>
        <v>0</v>
      </c>
      <c r="N51" s="32">
        <f t="shared" si="9"/>
        <v>0</v>
      </c>
      <c r="O51" s="32">
        <f t="shared" si="9"/>
        <v>0</v>
      </c>
      <c r="P51" s="32">
        <f t="shared" si="9"/>
        <v>0</v>
      </c>
      <c r="Q51" s="32">
        <f t="shared" si="9"/>
        <v>0</v>
      </c>
      <c r="R51" s="32">
        <f t="shared" si="9"/>
        <v>0</v>
      </c>
    </row>
    <row r="52" spans="1:24">
      <c r="A52" s="97"/>
      <c r="G52" s="32">
        <f t="shared" si="9"/>
        <v>0</v>
      </c>
      <c r="H52" s="32">
        <f t="shared" si="9"/>
        <v>0</v>
      </c>
      <c r="I52" s="32">
        <f t="shared" si="9"/>
        <v>0</v>
      </c>
      <c r="J52" s="32">
        <f t="shared" si="9"/>
        <v>0</v>
      </c>
      <c r="K52" s="32">
        <f t="shared" si="9"/>
        <v>0</v>
      </c>
      <c r="L52" s="32">
        <f t="shared" si="9"/>
        <v>0</v>
      </c>
      <c r="M52" s="32">
        <f t="shared" si="9"/>
        <v>0</v>
      </c>
      <c r="N52" s="32">
        <f t="shared" si="9"/>
        <v>0</v>
      </c>
      <c r="O52" s="32">
        <f t="shared" si="9"/>
        <v>0</v>
      </c>
      <c r="P52" s="32">
        <f t="shared" si="9"/>
        <v>0</v>
      </c>
      <c r="Q52" s="32">
        <f t="shared" si="9"/>
        <v>0</v>
      </c>
      <c r="R52" s="32">
        <f t="shared" si="9"/>
        <v>0</v>
      </c>
    </row>
    <row r="53" spans="1:24">
      <c r="A53" s="97"/>
      <c r="G53" s="32">
        <f t="shared" si="9"/>
        <v>0</v>
      </c>
      <c r="H53" s="32">
        <f t="shared" si="9"/>
        <v>0</v>
      </c>
      <c r="I53" s="32">
        <f t="shared" si="9"/>
        <v>0</v>
      </c>
      <c r="J53" s="32">
        <f t="shared" si="9"/>
        <v>0</v>
      </c>
      <c r="K53" s="32">
        <f t="shared" si="9"/>
        <v>0</v>
      </c>
      <c r="L53" s="32">
        <f t="shared" si="9"/>
        <v>0</v>
      </c>
      <c r="M53" s="32">
        <f t="shared" si="9"/>
        <v>0</v>
      </c>
      <c r="N53" s="32">
        <f t="shared" si="9"/>
        <v>0</v>
      </c>
      <c r="O53" s="32">
        <f t="shared" si="9"/>
        <v>0</v>
      </c>
      <c r="P53" s="32">
        <f t="shared" si="9"/>
        <v>0</v>
      </c>
      <c r="Q53" s="32">
        <f t="shared" si="9"/>
        <v>0</v>
      </c>
      <c r="R53" s="32">
        <f t="shared" si="9"/>
        <v>0</v>
      </c>
    </row>
    <row r="54" spans="1:24">
      <c r="A54" s="97"/>
      <c r="G54" s="32">
        <f t="shared" si="9"/>
        <v>0</v>
      </c>
      <c r="H54" s="32">
        <f t="shared" si="9"/>
        <v>0</v>
      </c>
      <c r="I54" s="32">
        <f t="shared" si="9"/>
        <v>0</v>
      </c>
      <c r="J54" s="32">
        <f t="shared" si="9"/>
        <v>0</v>
      </c>
      <c r="K54" s="32">
        <f t="shared" si="9"/>
        <v>0</v>
      </c>
      <c r="L54" s="32">
        <f t="shared" si="9"/>
        <v>0</v>
      </c>
      <c r="M54" s="32">
        <f t="shared" si="9"/>
        <v>0</v>
      </c>
      <c r="N54" s="32">
        <f t="shared" si="9"/>
        <v>0</v>
      </c>
      <c r="O54" s="32">
        <f t="shared" si="9"/>
        <v>0</v>
      </c>
      <c r="P54" s="32">
        <f t="shared" si="9"/>
        <v>0</v>
      </c>
      <c r="Q54" s="32">
        <f t="shared" si="9"/>
        <v>0</v>
      </c>
      <c r="R54" s="32">
        <f t="shared" si="9"/>
        <v>0</v>
      </c>
    </row>
    <row r="55" spans="1:24">
      <c r="G55" s="32">
        <f t="shared" si="9"/>
        <v>0</v>
      </c>
      <c r="H55" s="32">
        <f t="shared" si="9"/>
        <v>0</v>
      </c>
      <c r="I55" s="32">
        <f t="shared" si="9"/>
        <v>0</v>
      </c>
      <c r="J55" s="32">
        <f t="shared" si="9"/>
        <v>0</v>
      </c>
      <c r="K55" s="32">
        <f t="shared" si="9"/>
        <v>0</v>
      </c>
      <c r="L55" s="32">
        <f t="shared" si="9"/>
        <v>0</v>
      </c>
      <c r="M55" s="32">
        <f t="shared" si="9"/>
        <v>0</v>
      </c>
      <c r="N55" s="32">
        <f t="shared" si="9"/>
        <v>0</v>
      </c>
      <c r="O55" s="32">
        <f t="shared" si="9"/>
        <v>0</v>
      </c>
      <c r="P55" s="32">
        <f t="shared" si="9"/>
        <v>0</v>
      </c>
      <c r="Q55" s="32">
        <f t="shared" si="9"/>
        <v>0</v>
      </c>
      <c r="R55" s="32">
        <f t="shared" si="9"/>
        <v>0</v>
      </c>
    </row>
  </sheetData>
  <sheetProtection password="8B7A" sheet="1" objects="1" scenarios="1"/>
  <protectedRanges>
    <protectedRange sqref="D10:E49" name="Range1"/>
  </protectedRanges>
  <customSheetViews>
    <customSheetView guid="{B577BB0B-53E8-42E4-A01E-2828B14B9639}" zeroValues="0" fitToPage="1" hiddenRows="1" hiddenColumns="1">
      <pane xSplit="6" ySplit="8" topLeftCell="G25" activePane="bottomRight" state="frozen"/>
      <selection pane="bottomRight" activeCell="D10" sqref="D10:E49"/>
      <pageMargins left="0.75" right="0.75" top="0.5" bottom="1" header="0.5" footer="0.5"/>
      <pageSetup paperSize="9" scale="53" fitToHeight="0" orientation="landscape" horizontalDpi="300" verticalDpi="300" r:id="rId1"/>
      <headerFooter alignWithMargins="0"/>
    </customSheetView>
  </customSheetViews>
  <mergeCells count="17">
    <mergeCell ref="S7:S9"/>
    <mergeCell ref="T7:T9"/>
    <mergeCell ref="U7:U9"/>
    <mergeCell ref="A7:A9"/>
    <mergeCell ref="B7:C7"/>
    <mergeCell ref="D7:D8"/>
    <mergeCell ref="E7:E8"/>
    <mergeCell ref="F7:F9"/>
    <mergeCell ref="G7:R7"/>
    <mergeCell ref="D5:F5"/>
    <mergeCell ref="G5:I5"/>
    <mergeCell ref="V5:Z5"/>
    <mergeCell ref="A2:F2"/>
    <mergeCell ref="V2:Z2"/>
    <mergeCell ref="V3:Z3"/>
    <mergeCell ref="D4:F4"/>
    <mergeCell ref="V4:Z4"/>
  </mergeCells>
  <pageMargins left="0.75" right="0.75" top="0.5" bottom="1" header="0.5" footer="0.5"/>
  <pageSetup paperSize="9" scale="53" fitToHeight="0" orientation="landscape" horizontalDpi="300" verticalDpi="300"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CC+LASB</vt:lpstr>
      <vt:lpstr>Amortization</vt:lpstr>
      <vt:lpstr>ASB</vt:lpstr>
      <vt:lpstr>initial_amt</vt:lpstr>
      <vt:lpstr>interest</vt:lpstr>
      <vt:lpstr>loan_amt</vt:lpstr>
      <vt:lpstr>loan_yr</vt:lpstr>
      <vt:lpstr>monthly_pyt</vt:lpstr>
      <vt:lpstr>Amortization!Print_Area</vt:lpstr>
      <vt:lpstr>ASB!Print_Area</vt:lpstr>
      <vt:lpstr>start_date</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01815</dc:creator>
  <cp:lastModifiedBy>01815</cp:lastModifiedBy>
  <dcterms:created xsi:type="dcterms:W3CDTF">2012-06-18T03:46:06Z</dcterms:created>
  <dcterms:modified xsi:type="dcterms:W3CDTF">2012-11-06T07:19:56Z</dcterms:modified>
</cp:coreProperties>
</file>